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8" sheetId="1" r:id="rId1"/>
  </sheets>
  <definedNames>
    <definedName name="_xlnm._FilterDatabase" localSheetId="0" hidden="1">'бюджетные ассигнования на 2018'!$A$6:$F$330</definedName>
  </definedNames>
  <calcPr fullCalcOnLoad="1"/>
</workbook>
</file>

<file path=xl/sharedStrings.xml><?xml version="1.0" encoding="utf-8"?>
<sst xmlns="http://schemas.openxmlformats.org/spreadsheetml/2006/main" count="654" uniqueCount="576">
  <si>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</si>
  <si>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</si>
  <si>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</si>
  <si>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</si>
  <si>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</si>
  <si>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</si>
  <si>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</si>
  <si>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</si>
  <si>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</si>
  <si>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</si>
  <si>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Организация мероприятий, носящих общегородской и межмуниципальный характер (Иные бюджетные ассигнования)</t>
  </si>
  <si>
    <t>Организация отдыха и оздоровления детей (Предоставление субсидий бюджетным, автономным учреждениям и иным некоммерческим организациям)</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</si>
  <si>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</si>
  <si>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</si>
  <si>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</si>
  <si>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</si>
  <si>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</si>
  <si>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</si>
  <si>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</si>
  <si>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</si>
  <si>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</si>
  <si>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</si>
  <si>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Обеспечение функционирования учреждения дополнительного образования на базе МУ ДО «Центр детского творчества г. Пучеж»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</si>
  <si>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задолженности)</t>
    </r>
    <r>
      <rPr>
        <sz val="12"/>
        <color indexed="8"/>
        <rFont val="Times New Roman"/>
        <family val="1"/>
      </rPr>
      <t xml:space="preserve"> (Закупка товаров, работ и услуг для государственных (муниципальных) нужд)</t>
    </r>
  </si>
  <si>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</si>
  <si>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задолжноости)</t>
    </r>
    <r>
      <rPr>
        <sz val="12"/>
        <color indexed="8"/>
        <rFont val="Times New Roman"/>
        <family val="1"/>
      </rPr>
      <t xml:space="preserve"> (Закупка товаров, работ и услуг для государственных (муниципальных) нужд)</t>
    </r>
  </si>
  <si>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</si>
  <si>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(Социальное обеспечение и иные выплаты населению)</t>
  </si>
  <si>
    <t>Обеспечение функционирования муниципальных образовательных организаций в сфере общего образования (Социальное обеспечение и иные выплаты населению)</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</si>
  <si>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</si>
  <si>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</si>
  <si>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</si>
  <si>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10 3 01 82910</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</si>
  <si>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</si>
  <si>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</si>
  <si>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</si>
  <si>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</si>
  <si>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</si>
  <si>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</si>
  <si>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</si>
  <si>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</si>
  <si>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</si>
  <si>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</si>
  <si>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</si>
  <si>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</si>
  <si>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</si>
  <si>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</si>
  <si>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</si>
  <si>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</si>
  <si>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</si>
  <si>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</si>
  <si>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</si>
  <si>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Проведение районных  и участие в региональных, межрегиональных, всероссийских мероприятиях туристко-краеведческой направленнности  (конференции, семинары, слеты и тд)</t>
  </si>
  <si>
    <t>01 0 07 00180</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</si>
  <si>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</si>
  <si>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14 0 01 00770</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</si>
  <si>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</si>
  <si>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</si>
  <si>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</si>
  <si>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</si>
  <si>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20 9 00 R0820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</si>
  <si>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</si>
  <si>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</si>
  <si>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</si>
  <si>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</si>
  <si>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</si>
  <si>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</si>
  <si>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</si>
  <si>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</si>
  <si>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</si>
  <si>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</si>
  <si>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</si>
  <si>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</si>
  <si>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</si>
  <si>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</si>
  <si>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</si>
  <si>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Приложение № 3 к решению Совета 
Пучежского муниципального района 
от 28.05.2018 № 213</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</si>
  <si>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</si>
  <si>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</si>
  <si>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</si>
  <si>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</si>
  <si>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</si>
  <si>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</si>
  <si>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</si>
  <si>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</si>
  <si>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</si>
  <si>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</si>
  <si>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</si>
  <si>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</si>
  <si>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</si>
  <si>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</si>
  <si>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</si>
  <si>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</si>
  <si>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</si>
  <si>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</si>
  <si>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</si>
  <si>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</si>
  <si>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</si>
  <si>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</si>
  <si>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</si>
  <si>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</si>
  <si>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</si>
  <si>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</si>
  <si>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</si>
  <si>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</si>
  <si>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</si>
  <si>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</si>
  <si>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02 0 06 R5191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</si>
  <si>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</si>
  <si>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</si>
  <si>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</si>
  <si>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</si>
  <si>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</si>
  <si>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</si>
  <si>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</si>
  <si>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</si>
  <si>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</si>
  <si>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</si>
  <si>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</si>
  <si>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</si>
  <si>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</si>
  <si>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</si>
  <si>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</si>
  <si>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</si>
  <si>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</si>
  <si>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</si>
  <si>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</si>
  <si>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</si>
  <si>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</si>
  <si>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03 0 06 00370</t>
  </si>
  <si>
    <t>03 0 06 60010</t>
  </si>
  <si>
    <t xml:space="preserve"> 01 0 01 КЗ010  </t>
  </si>
  <si>
    <t>01 0 01 КЗ020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</si>
  <si>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</si>
  <si>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</si>
  <si>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14 0 00 00000</t>
  </si>
  <si>
    <t>14 0 01 00750</t>
  </si>
  <si>
    <t>14 0 01 00760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</si>
  <si>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</si>
  <si>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</si>
  <si>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</si>
  <si>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</si>
  <si>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</si>
  <si>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</si>
  <si>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</si>
  <si>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</si>
  <si>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</si>
  <si>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</si>
  <si>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</si>
  <si>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03 0 02 00330</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</si>
  <si>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</si>
  <si>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</si>
  <si>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02 0 06 L5191</t>
  </si>
  <si>
    <t>Основное мероприятие «Обеспечение населения Пучежского муниципального района пассажирскими перевозками водным транспортом»</t>
  </si>
  <si>
    <t>05 0 02 402КЗ</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</si>
  <si>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</si>
  <si>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</si>
  <si>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</si>
  <si>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15 0 03 К3105</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</si>
  <si>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</si>
  <si>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</si>
  <si>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</si>
  <si>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01 0 04 83110</t>
  </si>
  <si>
    <t>01 0 04 S3110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</si>
  <si>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</si>
  <si>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</si>
  <si>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</si>
  <si>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</si>
  <si>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01 0 04 00000</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</si>
  <si>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</si>
  <si>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04 1 01 К3118</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</si>
  <si>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</si>
  <si>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</si>
  <si>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</si>
  <si>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01 0 07 00210</t>
  </si>
  <si>
    <t>02 0 03 К3115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</si>
  <si>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</si>
  <si>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</si>
  <si>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</si>
  <si>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</si>
  <si>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</si>
  <si>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17 1 01 КЗ160</t>
  </si>
  <si>
    <t>13 0 02 01260</t>
  </si>
  <si>
    <t>08 0 01 00040</t>
  </si>
  <si>
    <t>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t>
  </si>
  <si>
    <t>20 9 00 01220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</si>
  <si>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</si>
  <si>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</si>
  <si>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</si>
  <si>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</si>
  <si>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</si>
  <si>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</si>
  <si>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03 0 02 КЗ115</t>
  </si>
  <si>
    <t>11 0 02 9162Н</t>
  </si>
  <si>
    <t>01 0 02 КЗ040</t>
  </si>
  <si>
    <t>01 0 08 010КЗ</t>
  </si>
  <si>
    <t>15 0 01 КЗ105</t>
  </si>
  <si>
    <t>02 0 02 S034Г</t>
  </si>
  <si>
    <t>08 0 01 81440</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</si>
  <si>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</si>
  <si>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</si>
  <si>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</si>
  <si>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</si>
  <si>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</si>
  <si>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08 0 02 00520</t>
  </si>
  <si>
    <t>Основное мероприятие "Улучшение условий и охрана труда в муниципальных учреждениях культуры"</t>
  </si>
  <si>
    <t>04 2 01 R4970</t>
  </si>
  <si>
    <t>04 2 01 L497Г</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</si>
  <si>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</si>
  <si>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</si>
  <si>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</si>
  <si>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</si>
  <si>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</si>
  <si>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</si>
  <si>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</si>
  <si>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</si>
  <si>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</si>
  <si>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</si>
  <si>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</si>
  <si>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</si>
  <si>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</si>
  <si>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</si>
  <si>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</si>
  <si>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</si>
  <si>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2018 год</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</si>
  <si>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</si>
  <si>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общеобразовательных учреждений (Закупка товаров, работ и услуг для государственных (муниципальных) нужд)</t>
  </si>
  <si>
    <t>Реализация мероприятий по укреплению материально-технической базы общеобразовательных учреждений (Предоставление субсидий бюджетным, автономным учреждениям и иным некоммерческим организациям)</t>
  </si>
  <si>
    <t>01 0 02 S1950</t>
  </si>
  <si>
    <t>Оплата услуг по размещению заказа на оказание транспортных услуг населению на внутримуниципальных маршрутах (Закупка товаров, работ и услуг для государственных (муниципальных) нужд)</t>
  </si>
  <si>
    <t>05 0 01 01270</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</si>
  <si>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</si>
  <si>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</si>
  <si>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</si>
  <si>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</si>
  <si>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</si>
  <si>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</si>
  <si>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</si>
  <si>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</si>
  <si>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</si>
  <si>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</si>
  <si>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</si>
  <si>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</si>
  <si>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</si>
  <si>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</si>
  <si>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</si>
  <si>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</si>
  <si>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</si>
  <si>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</si>
  <si>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</si>
  <si>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</si>
  <si>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</si>
  <si>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</si>
  <si>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</si>
  <si>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</si>
  <si>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</si>
  <si>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</si>
  <si>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</si>
  <si>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</si>
  <si>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</si>
  <si>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</si>
  <si>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</si>
  <si>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</si>
  <si>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</si>
  <si>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</si>
  <si>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</si>
  <si>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</si>
  <si>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</si>
  <si>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</si>
  <si>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</si>
  <si>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</si>
  <si>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</si>
  <si>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</si>
  <si>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</si>
  <si>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</si>
  <si>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</si>
  <si>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</si>
  <si>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</si>
  <si>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</si>
  <si>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</si>
  <si>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</si>
  <si>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</si>
  <si>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</si>
  <si>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</si>
  <si>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</si>
  <si>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</si>
  <si>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</si>
  <si>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</si>
  <si>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</si>
  <si>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13 0 01 80360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</si>
  <si>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</si>
  <si>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</si>
  <si>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</si>
  <si>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</si>
  <si>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</si>
  <si>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 xml:space="preserve">17 1 00 00000 </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</si>
  <si>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</si>
  <si>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</si>
  <si>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</si>
  <si>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</si>
  <si>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</si>
  <si>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</si>
  <si>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</si>
  <si>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</si>
  <si>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</si>
  <si>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</si>
  <si>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</si>
  <si>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</si>
  <si>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</si>
  <si>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</si>
  <si>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</si>
  <si>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</si>
  <si>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03 0 02 00310</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</si>
  <si>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</si>
  <si>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</si>
  <si>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</si>
  <si>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Изменение</t>
  </si>
  <si>
    <t>Сумма с учетом изменений, руб</t>
  </si>
  <si>
    <t xml:space="preserve">Возмещение ущерба в соответствии с решением суда (Иные бюджетные ассигнования) </t>
  </si>
  <si>
    <t>20 9 00 01240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</si>
  <si>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</si>
  <si>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</si>
  <si>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</si>
  <si>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</si>
  <si>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</si>
  <si>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</si>
  <si>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</si>
  <si>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</si>
  <si>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</si>
  <si>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</si>
  <si>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</si>
  <si>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</si>
  <si>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</si>
  <si>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</si>
  <si>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</si>
  <si>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</si>
  <si>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</si>
  <si>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</si>
  <si>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</si>
  <si>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</si>
  <si>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</si>
  <si>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</si>
  <si>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</si>
  <si>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</si>
  <si>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</si>
  <si>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</si>
  <si>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</si>
  <si>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</si>
  <si>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</si>
  <si>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</si>
  <si>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</si>
  <si>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</si>
  <si>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</si>
  <si>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</si>
  <si>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</si>
  <si>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</si>
  <si>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</si>
  <si>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</si>
  <si>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</si>
  <si>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</si>
  <si>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</si>
  <si>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</si>
  <si>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</si>
  <si>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01 0 04 К3080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</si>
  <si>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погашение кредиторской задолженности) (Предоставление субсидий бюджетным, автономным учреждениям и иным некоммерческим организациям)</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</si>
  <si>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</si>
  <si>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</si>
  <si>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02 0 01 КЗ040</t>
  </si>
  <si>
    <t>03 0 01 КЗ340</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</si>
  <si>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</si>
  <si>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15 0 02 01050</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</si>
  <si>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</si>
  <si>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</si>
  <si>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20 9 00 011К3</t>
  </si>
  <si>
    <t>03 0 01 К3310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</si>
  <si>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задолженности) (Закупка товаров, работ и услуг для государственных (муниципальных) нужд)</t>
  </si>
  <si>
    <t>03 0 04 К3310</t>
  </si>
  <si>
    <t>03 0 02 К3310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</si>
  <si>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</si>
  <si>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08 0 01 КЗ040</t>
  </si>
  <si>
    <t>15 0 02 00000</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</si>
  <si>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</si>
  <si>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</si>
  <si>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</si>
  <si>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</si>
  <si>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01 0 08 80100</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</si>
  <si>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</si>
  <si>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</si>
  <si>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</si>
  <si>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</si>
  <si>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04 3 01 80280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</si>
  <si>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</si>
  <si>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04 1 01 80320</t>
  </si>
  <si>
    <t>02 0 02 S1980</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</si>
  <si>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учреждений культуры)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</si>
  <si>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</si>
  <si>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</si>
  <si>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</si>
  <si>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</si>
  <si>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</si>
  <si>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</si>
  <si>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</si>
  <si>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</si>
  <si>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</si>
  <si>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</si>
  <si>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</si>
  <si>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</si>
  <si>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</si>
  <si>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</si>
  <si>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</si>
  <si>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</si>
  <si>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</si>
  <si>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01 0 04 01190</t>
  </si>
  <si>
    <t>01 0 04 01200</t>
  </si>
  <si>
    <t>Обеспечение функционирования муниципальных образовательных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</si>
  <si>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</si>
  <si>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</si>
  <si>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</si>
  <si>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</si>
  <si>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</si>
  <si>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 xml:space="preserve">Основное мероприятие «Рекультивация объекта размещения отходов, не соответствующего санитарным нормам» </t>
  </si>
  <si>
    <t>17 1 01 00000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</si>
  <si>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</si>
  <si>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</si>
  <si>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</si>
  <si>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</si>
  <si>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</si>
  <si>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</si>
  <si>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</si>
  <si>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</si>
  <si>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</si>
  <si>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</si>
  <si>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</si>
  <si>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</si>
  <si>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</si>
  <si>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</si>
  <si>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</si>
  <si>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</si>
  <si>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</si>
  <si>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</si>
  <si>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</si>
  <si>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</si>
  <si>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</si>
  <si>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</si>
  <si>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</si>
  <si>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</si>
  <si>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</si>
  <si>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</si>
  <si>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</si>
  <si>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</si>
  <si>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</si>
  <si>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</si>
  <si>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</si>
  <si>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04 3 01 S028Г</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</si>
  <si>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</si>
  <si>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</si>
  <si>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</si>
  <si>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01 0 02 00040</t>
  </si>
  <si>
    <t>01 0 05 К3100</t>
  </si>
  <si>
    <t>01 0 02 81950</t>
  </si>
  <si>
    <t>02 0 02 81980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</si>
  <si>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</si>
  <si>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</si>
  <si>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</si>
  <si>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</si>
  <si>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</si>
  <si>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</si>
  <si>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</si>
  <si>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</si>
  <si>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</si>
  <si>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</si>
  <si>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</si>
  <si>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</si>
  <si>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</si>
  <si>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</si>
  <si>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</si>
  <si>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</si>
  <si>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</si>
  <si>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</si>
  <si>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</si>
  <si>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</si>
  <si>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</si>
  <si>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</si>
  <si>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Организация отдыха и оздоровления детей  (погашение кредиторской задолженности) (Закупка товаров, работ и услуг для государственных (муниципальных) нужд)</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</si>
  <si>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</si>
  <si>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11 0 02 К3114</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</si>
  <si>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</si>
  <si>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</si>
  <si>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</si>
  <si>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</si>
  <si>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</si>
  <si>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</si>
  <si>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</si>
  <si>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</si>
  <si>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</si>
  <si>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</si>
  <si>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</si>
  <si>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</si>
  <si>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</si>
  <si>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07 2 01 60050</t>
  </si>
  <si>
    <t>07 2 01 60060</t>
  </si>
  <si>
    <t>07 2 01 00470</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</si>
  <si>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</si>
  <si>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полномочий по составлению списков кандидатов в присяжные заседатели федеральных судов общей юрисдикции в Российской Федерации (Межбюджетные трансферты)</t>
  </si>
  <si>
    <t>Повышение квалификации работников, подготовка, переподготовка кадров, участие в семинарах, конференциях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</si>
  <si>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</si>
  <si>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(Социальное обеспечение и иные выплаты населению)</t>
  </si>
  <si>
    <t>Управление резервным фондом администрации Пучежского муниципального района (Иные бюджетные ассигнования)</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</si>
  <si>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</si>
  <si>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</si>
  <si>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</si>
  <si>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</si>
  <si>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</si>
  <si>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</si>
  <si>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</si>
  <si>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</si>
  <si>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</si>
  <si>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16 0 00 00000</t>
  </si>
  <si>
    <t>16 0 01 00000</t>
  </si>
  <si>
    <t>16 0 01 00780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</si>
  <si>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</si>
  <si>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</si>
  <si>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</si>
  <si>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02 0 04 81980</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</si>
  <si>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</si>
  <si>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S1980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</si>
  <si>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</si>
  <si>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</si>
  <si>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</si>
  <si>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</si>
  <si>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</si>
  <si>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</si>
  <si>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</si>
  <si>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</si>
  <si>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</si>
  <si>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</si>
  <si>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</si>
  <si>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</si>
  <si>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</si>
  <si>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</si>
  <si>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</si>
  <si>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задолженности)(Предоставление субсидий бюджетным, автономным учреждениям и иным некоммерческим организациям)</t>
  </si>
  <si>
    <t>Улучшение условий охраны труда в прочих муниципальных учреждениях Пучежского муниципального района (погашение кредиторской задолженности) (Закупка товаров, работ и услуг для государственных (муниципальных) нужд)</t>
  </si>
  <si>
    <t>15 0 04 К3105</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</si>
  <si>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</si>
  <si>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</si>
  <si>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</si>
  <si>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</si>
  <si>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</si>
  <si>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</si>
  <si>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</si>
  <si>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</si>
  <si>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</si>
  <si>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</si>
  <si>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</si>
  <si>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02 0 01 00040</t>
  </si>
  <si>
    <t>01 0 03 КЗ040</t>
  </si>
  <si>
    <t>01 0 03 00040</t>
  </si>
  <si>
    <t>01 0 01 00040</t>
  </si>
  <si>
    <t>01 0 04 КЗ040</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</si>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</sst>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1">
    <font>
      <sz val="10"/>
      <name val="Arial Cyr"/>
      <family val="0"/>
    </font>
    <font>
      <sz val="12"/>
      <name val="Times New Roman"/>
      <family val="1"/>
    </font>
    <font>
      <b/>
      <sz val="12"/>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0"/>
      <name val="Arial Cyr"/>
      <family val="0"/>
    </font>
    <font>
      <b/>
      <sz val="12"/>
      <color indexed="8"/>
      <name val="Times New Roman"/>
      <family val="1"/>
    </font>
    <font>
      <sz val="10"/>
      <color indexed="8"/>
      <name val="Arial Cyr"/>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49" fontId="14" fillId="0" borderId="1">
      <alignment vertical="top" wrapTex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2" applyNumberFormat="0" applyAlignment="0" applyProtection="0"/>
    <xf numFmtId="0" fontId="37" fillId="26" borderId="3" applyNumberFormat="0" applyAlignment="0" applyProtection="0"/>
    <xf numFmtId="0" fontId="38" fillId="26" borderId="2"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7" borderId="8"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9"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89">
    <xf numFmtId="0" fontId="0" fillId="0" borderId="0" xfId="0" applyAlignment="1">
      <alignment/>
    </xf>
    <xf numFmtId="0" fontId="7" fillId="0" borderId="11" xfId="0" applyFont="1" applyBorder="1" applyAlignment="1">
      <alignment horizontal="center" wrapText="1"/>
    </xf>
    <xf numFmtId="0" fontId="0" fillId="0" borderId="0" xfId="0" applyAlignment="1">
      <alignment horizontal="center"/>
    </xf>
    <xf numFmtId="0" fontId="2" fillId="32"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3"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10" fillId="0" borderId="12" xfId="0" applyFont="1" applyBorder="1" applyAlignment="1">
      <alignment horizontal="center" vertical="center"/>
    </xf>
    <xf numFmtId="0" fontId="2" fillId="0" borderId="12" xfId="0" applyFont="1" applyBorder="1" applyAlignment="1">
      <alignment horizontal="center" vertical="center" wrapText="1"/>
    </xf>
    <xf numFmtId="0" fontId="11"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2" borderId="12" xfId="61" applyNumberFormat="1" applyFont="1" applyFill="1" applyBorder="1" applyAlignment="1">
      <alignment horizontal="center"/>
    </xf>
    <xf numFmtId="0" fontId="2" fillId="32" borderId="12" xfId="0" applyFont="1" applyFill="1" applyBorder="1" applyAlignment="1">
      <alignment horizontal="center" vertical="center" wrapText="1"/>
    </xf>
    <xf numFmtId="0" fontId="0" fillId="0" borderId="0" xfId="0" applyAlignment="1">
      <alignment vertical="center"/>
    </xf>
    <xf numFmtId="4" fontId="2" fillId="32" borderId="12" xfId="61" applyNumberFormat="1" applyFont="1" applyFill="1" applyBorder="1" applyAlignment="1">
      <alignment horizontal="center" vertical="center"/>
    </xf>
    <xf numFmtId="0" fontId="0" fillId="0" borderId="0" xfId="0" applyFill="1" applyAlignment="1">
      <alignment/>
    </xf>
    <xf numFmtId="0" fontId="4" fillId="33" borderId="12" xfId="0" applyFont="1" applyFill="1" applyBorder="1" applyAlignment="1">
      <alignment horizontal="center" wrapText="1"/>
    </xf>
    <xf numFmtId="0" fontId="4" fillId="33" borderId="12" xfId="0" applyFont="1" applyFill="1" applyBorder="1" applyAlignment="1">
      <alignment horizontal="justify" vertical="center" wrapText="1"/>
    </xf>
    <xf numFmtId="0" fontId="4" fillId="33" borderId="12" xfId="0" applyFont="1" applyFill="1" applyBorder="1" applyAlignment="1">
      <alignment horizontal="center" vertical="center" wrapText="1"/>
    </xf>
    <xf numFmtId="4" fontId="4" fillId="33" borderId="12" xfId="0" applyNumberFormat="1" applyFont="1" applyFill="1" applyBorder="1" applyAlignment="1">
      <alignment horizontal="center" vertical="center"/>
    </xf>
    <xf numFmtId="4" fontId="4" fillId="33" borderId="12" xfId="61" applyNumberFormat="1" applyFont="1" applyFill="1" applyBorder="1" applyAlignment="1">
      <alignment horizontal="center"/>
    </xf>
    <xf numFmtId="0" fontId="12" fillId="0" borderId="0" xfId="0" applyFont="1" applyAlignment="1">
      <alignment vertical="center"/>
    </xf>
    <xf numFmtId="0" fontId="12"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4" fillId="33" borderId="12" xfId="61" applyNumberFormat="1" applyFont="1" applyFill="1" applyBorder="1" applyAlignment="1">
      <alignment horizontal="center" vertical="center"/>
    </xf>
    <xf numFmtId="0" fontId="2" fillId="33" borderId="12" xfId="0" applyFont="1" applyFill="1" applyBorder="1" applyAlignment="1">
      <alignment horizontal="center" wrapText="1"/>
    </xf>
    <xf numFmtId="4" fontId="2" fillId="33" borderId="12" xfId="61" applyNumberFormat="1" applyFont="1" applyFill="1" applyBorder="1" applyAlignment="1">
      <alignment horizontal="center"/>
    </xf>
    <xf numFmtId="4" fontId="2" fillId="33" borderId="12" xfId="0" applyNumberFormat="1" applyFont="1" applyFill="1" applyBorder="1" applyAlignment="1">
      <alignment horizontal="center"/>
    </xf>
    <xf numFmtId="0" fontId="2" fillId="33" borderId="12" xfId="0" applyFont="1" applyFill="1" applyBorder="1" applyAlignment="1">
      <alignment horizontal="center" vertical="center" wrapText="1"/>
    </xf>
    <xf numFmtId="4" fontId="2" fillId="33" borderId="12" xfId="61" applyNumberFormat="1" applyFont="1" applyFill="1" applyBorder="1" applyAlignment="1">
      <alignment horizontal="center" vertical="center"/>
    </xf>
    <xf numFmtId="4" fontId="2" fillId="33" borderId="12" xfId="0" applyNumberFormat="1"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3" xfId="0" applyFont="1" applyFill="1" applyBorder="1" applyAlignment="1">
      <alignment horizontal="center" wrapText="1"/>
    </xf>
    <xf numFmtId="49" fontId="1" fillId="0" borderId="12" xfId="0" applyNumberFormat="1" applyFont="1" applyBorder="1" applyAlignment="1">
      <alignment horizontal="center"/>
    </xf>
    <xf numFmtId="2" fontId="3" fillId="0" borderId="1" xfId="33" applyNumberFormat="1" applyFont="1" applyAlignment="1" applyProtection="1">
      <alignment horizontal="center" wrapText="1"/>
      <protection locked="0"/>
    </xf>
    <xf numFmtId="49" fontId="3" fillId="0" borderId="14" xfId="33" applyNumberFormat="1" applyFont="1" applyBorder="1" applyAlignment="1" applyProtection="1">
      <alignment horizontal="center" wrapText="1"/>
      <protection locked="0"/>
    </xf>
    <xf numFmtId="0" fontId="7" fillId="0" borderId="0" xfId="0" applyFont="1" applyAlignment="1">
      <alignment horizontal="justify" vertical="center" wrapText="1"/>
    </xf>
    <xf numFmtId="0" fontId="7" fillId="0" borderId="11" xfId="0" applyFont="1" applyBorder="1" applyAlignment="1">
      <alignment horizontal="center" vertical="center" wrapText="1"/>
    </xf>
    <xf numFmtId="0" fontId="2" fillId="33"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3" fillId="0" borderId="1" xfId="33" applyNumberFormat="1" applyFont="1" applyAlignment="1" applyProtection="1">
      <alignment horizontal="justify" vertical="center" wrapText="1"/>
      <protection locked="0"/>
    </xf>
    <xf numFmtId="0" fontId="13" fillId="33"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2" fillId="33"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center" wrapText="1"/>
    </xf>
    <xf numFmtId="0" fontId="3" fillId="0" borderId="1" xfId="33" applyNumberFormat="1" applyFont="1" applyAlignment="1" applyProtection="1">
      <alignment horizontal="justify" vertical="top" wrapText="1"/>
      <protection locked="0"/>
    </xf>
    <xf numFmtId="49" fontId="3" fillId="0" borderId="1" xfId="33" applyNumberFormat="1" applyFont="1" applyAlignment="1" applyProtection="1">
      <alignment horizontal="center" wrapText="1"/>
      <protection locked="0"/>
    </xf>
    <xf numFmtId="4" fontId="2" fillId="32" borderId="12" xfId="0" applyNumberFormat="1" applyFont="1" applyFill="1" applyBorder="1" applyAlignment="1">
      <alignment horizontal="center" vertical="center"/>
    </xf>
    <xf numFmtId="4" fontId="4" fillId="33" borderId="12" xfId="0" applyNumberFormat="1" applyFont="1" applyFill="1" applyBorder="1" applyAlignment="1">
      <alignment horizontal="center"/>
    </xf>
    <xf numFmtId="0" fontId="3" fillId="0" borderId="12" xfId="0" applyFont="1" applyFill="1" applyBorder="1" applyAlignment="1">
      <alignment horizontal="justify" vertical="center" wrapText="1"/>
    </xf>
    <xf numFmtId="0" fontId="1" fillId="0" borderId="12" xfId="0" applyFont="1" applyBorder="1" applyAlignment="1">
      <alignment horizontal="justify" wrapText="1"/>
    </xf>
    <xf numFmtId="0" fontId="5" fillId="33" borderId="12" xfId="0" applyFont="1" applyFill="1" applyBorder="1" applyAlignment="1">
      <alignment horizontal="justify" wrapText="1"/>
    </xf>
    <xf numFmtId="0" fontId="13" fillId="33"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1" fillId="0" borderId="15"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6" xfId="0" applyFont="1" applyBorder="1" applyAlignment="1">
      <alignment horizontal="justify" vertical="center" wrapText="1"/>
    </xf>
    <xf numFmtId="0" fontId="3" fillId="0" borderId="17" xfId="33" applyNumberFormat="1" applyFont="1" applyBorder="1" applyAlignment="1" applyProtection="1">
      <alignment horizontal="justify" vertical="center" wrapText="1"/>
      <protection locked="0"/>
    </xf>
    <xf numFmtId="49" fontId="3" fillId="0" borderId="17" xfId="33" applyNumberFormat="1" applyFont="1" applyBorder="1" applyAlignment="1" applyProtection="1">
      <alignment horizontal="center" wrapText="1"/>
      <protection locked="0"/>
    </xf>
    <xf numFmtId="0" fontId="1" fillId="0" borderId="18" xfId="0" applyFont="1" applyBorder="1" applyAlignment="1">
      <alignment horizontal="center" wrapText="1"/>
    </xf>
    <xf numFmtId="4" fontId="1" fillId="0" borderId="18" xfId="0" applyNumberFormat="1" applyFont="1" applyFill="1" applyBorder="1" applyAlignment="1">
      <alignment horizontal="center"/>
    </xf>
    <xf numFmtId="181" fontId="0" fillId="0" borderId="0" xfId="0" applyNumberFormat="1" applyAlignment="1">
      <alignment/>
    </xf>
    <xf numFmtId="0" fontId="1" fillId="0" borderId="19" xfId="0" applyFont="1" applyBorder="1" applyAlignment="1">
      <alignment horizontal="justify" vertical="center" wrapText="1"/>
    </xf>
    <xf numFmtId="0" fontId="1" fillId="0" borderId="0" xfId="0" applyFont="1" applyAlignment="1">
      <alignment horizontal="justify" wrapText="1"/>
    </xf>
    <xf numFmtId="0" fontId="2" fillId="0" borderId="12" xfId="0" applyFont="1" applyBorder="1" applyAlignment="1">
      <alignment horizontal="center" vertical="center"/>
    </xf>
    <xf numFmtId="0" fontId="2" fillId="32" borderId="12" xfId="0" applyFont="1" applyFill="1" applyBorder="1" applyAlignment="1">
      <alignment horizontal="justify" vertical="center" wrapText="1"/>
    </xf>
    <xf numFmtId="0" fontId="2" fillId="32" borderId="12" xfId="0" applyFont="1" applyFill="1" applyBorder="1" applyAlignment="1">
      <alignment horizontal="center" vertical="top" wrapText="1"/>
    </xf>
    <xf numFmtId="0" fontId="2" fillId="33" borderId="12" xfId="0" applyFont="1" applyFill="1" applyBorder="1" applyAlignment="1">
      <alignment horizontal="center" vertical="top" wrapText="1"/>
    </xf>
    <xf numFmtId="0" fontId="15" fillId="32" borderId="12" xfId="0" applyFont="1" applyFill="1" applyBorder="1" applyAlignment="1">
      <alignment horizontal="center"/>
    </xf>
    <xf numFmtId="0" fontId="13" fillId="32" borderId="12" xfId="0" applyFont="1" applyFill="1" applyBorder="1" applyAlignment="1">
      <alignment horizontal="justify" vertical="center" wrapText="1"/>
    </xf>
    <xf numFmtId="0" fontId="15" fillId="32" borderId="12" xfId="0" applyFont="1" applyFill="1" applyBorder="1" applyAlignment="1">
      <alignment horizontal="justify" vertical="center"/>
    </xf>
    <xf numFmtId="4" fontId="1" fillId="0" borderId="12" xfId="0" applyNumberFormat="1" applyFont="1" applyBorder="1" applyAlignment="1">
      <alignment horizontal="center" vertical="center"/>
    </xf>
    <xf numFmtId="0" fontId="3" fillId="0" borderId="12" xfId="0" applyFont="1" applyFill="1" applyBorder="1" applyAlignment="1">
      <alignment horizontal="justify" vertical="top" wrapText="1"/>
    </xf>
    <xf numFmtId="0" fontId="0" fillId="0" borderId="0" xfId="0" applyFont="1" applyFill="1" applyAlignment="1">
      <alignment/>
    </xf>
    <xf numFmtId="0" fontId="0" fillId="0" borderId="0" xfId="0" applyFont="1" applyFill="1" applyAlignment="1">
      <alignment/>
    </xf>
    <xf numFmtId="2" fontId="1" fillId="0" borderId="0" xfId="0" applyNumberFormat="1" applyFont="1" applyAlignment="1">
      <alignment horizontal="justify" vertical="distributed" wrapText="1"/>
    </xf>
    <xf numFmtId="0" fontId="10" fillId="0" borderId="0" xfId="0" applyFont="1" applyBorder="1" applyAlignment="1">
      <alignment horizontal="center" wrapText="1"/>
    </xf>
    <xf numFmtId="0" fontId="11"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7"/>
  <sheetViews>
    <sheetView tabSelected="1" zoomScalePageLayoutView="0" workbookViewId="0" topLeftCell="A1">
      <selection activeCell="G6" sqref="G6"/>
    </sheetView>
  </sheetViews>
  <sheetFormatPr defaultColWidth="9.00390625" defaultRowHeight="12.75"/>
  <cols>
    <col min="1" max="1" width="83.125" style="17" customWidth="1"/>
    <col min="2" max="2" width="17.625" style="2" customWidth="1"/>
    <col min="3" max="3" width="6.125" style="2" customWidth="1"/>
    <col min="4" max="4" width="18.125" style="27" customWidth="1"/>
    <col min="5" max="5" width="14.625" style="0" customWidth="1"/>
    <col min="6" max="6" width="16.375" style="0" customWidth="1"/>
    <col min="7" max="7" width="13.875" style="0" bestFit="1" customWidth="1"/>
  </cols>
  <sheetData>
    <row r="1" spans="1:6" ht="45" customHeight="1">
      <c r="A1" s="42"/>
      <c r="B1" s="88" t="s">
        <v>76</v>
      </c>
      <c r="C1" s="88"/>
      <c r="D1" s="88"/>
      <c r="E1" s="88"/>
      <c r="F1" s="88"/>
    </row>
    <row r="3" spans="1:6" ht="12.75" customHeight="1">
      <c r="A3" s="87" t="s">
        <v>224</v>
      </c>
      <c r="B3" s="87"/>
      <c r="C3" s="87"/>
      <c r="D3" s="87"/>
      <c r="E3" s="87"/>
      <c r="F3" s="87"/>
    </row>
    <row r="4" spans="1:7" ht="64.5" customHeight="1">
      <c r="A4" s="87"/>
      <c r="B4" s="87"/>
      <c r="C4" s="87"/>
      <c r="D4" s="87"/>
      <c r="E4" s="87"/>
      <c r="F4" s="87"/>
      <c r="G4" s="72"/>
    </row>
    <row r="5" spans="1:3" ht="15.75" customHeight="1">
      <c r="A5" s="43"/>
      <c r="B5" s="1"/>
      <c r="C5" s="1"/>
    </row>
    <row r="6" spans="1:6" s="11" customFormat="1" ht="51" customHeight="1">
      <c r="A6" s="9" t="s">
        <v>80</v>
      </c>
      <c r="B6" s="10" t="s">
        <v>86</v>
      </c>
      <c r="C6" s="10" t="s">
        <v>489</v>
      </c>
      <c r="D6" s="28" t="s">
        <v>87</v>
      </c>
      <c r="E6" s="75" t="s">
        <v>316</v>
      </c>
      <c r="F6" s="28" t="s">
        <v>317</v>
      </c>
    </row>
    <row r="7" spans="1:6" ht="33.75" customHeight="1">
      <c r="A7" s="76" t="s">
        <v>278</v>
      </c>
      <c r="B7" s="3" t="s">
        <v>190</v>
      </c>
      <c r="C7" s="77"/>
      <c r="D7" s="15">
        <f>D8+D20+D39+D46+D56+D65+D69+D77+D84</f>
        <v>108558561.29</v>
      </c>
      <c r="E7" s="15">
        <f>E8+E20+E39+E46+E56+E65+E69+E77+E84</f>
        <v>1405608.9</v>
      </c>
      <c r="F7" s="15">
        <f>F8+F20+F39+F46+F56+F65+F69+F77+F84</f>
        <v>109964170.19000001</v>
      </c>
    </row>
    <row r="8" spans="1:6" ht="31.5" customHeight="1">
      <c r="A8" s="44" t="s">
        <v>188</v>
      </c>
      <c r="B8" s="31" t="s">
        <v>83</v>
      </c>
      <c r="C8" s="78"/>
      <c r="D8" s="32">
        <f>SUM(D9:D19)</f>
        <v>40861170.660000004</v>
      </c>
      <c r="E8" s="32">
        <f>SUM(E9:E19)</f>
        <v>840320</v>
      </c>
      <c r="F8" s="32">
        <f>SUM(F9:F19)</f>
        <v>41701490.660000004</v>
      </c>
    </row>
    <row r="9" spans="1:7" ht="64.5" customHeight="1">
      <c r="A9" s="45" t="s">
        <v>81</v>
      </c>
      <c r="B9" s="4" t="s">
        <v>82</v>
      </c>
      <c r="C9" s="4">
        <v>100</v>
      </c>
      <c r="D9" s="13">
        <v>6494809.01</v>
      </c>
      <c r="E9" s="12"/>
      <c r="F9" s="12">
        <f>D9+E9</f>
        <v>6494809.01</v>
      </c>
      <c r="G9" s="64"/>
    </row>
    <row r="10" spans="1:6" ht="45.75" customHeight="1">
      <c r="A10" s="45" t="s">
        <v>84</v>
      </c>
      <c r="B10" s="4" t="s">
        <v>82</v>
      </c>
      <c r="C10" s="4">
        <v>200</v>
      </c>
      <c r="D10" s="13">
        <v>7138711.07</v>
      </c>
      <c r="E10" s="12">
        <v>1500</v>
      </c>
      <c r="F10" s="12">
        <f aca="true" t="shared" si="0" ref="F10:F19">D10+E10</f>
        <v>7140211.07</v>
      </c>
    </row>
    <row r="11" spans="1:6" ht="31.5" customHeight="1">
      <c r="A11" s="45" t="s">
        <v>27</v>
      </c>
      <c r="B11" s="4" t="s">
        <v>82</v>
      </c>
      <c r="C11" s="4">
        <v>300</v>
      </c>
      <c r="D11" s="13">
        <v>12690.99</v>
      </c>
      <c r="E11" s="12"/>
      <c r="F11" s="12">
        <f t="shared" si="0"/>
        <v>12690.99</v>
      </c>
    </row>
    <row r="12" spans="1:6" ht="45.75" customHeight="1">
      <c r="A12" s="45" t="s">
        <v>84</v>
      </c>
      <c r="B12" s="4" t="s">
        <v>131</v>
      </c>
      <c r="C12" s="4">
        <v>200</v>
      </c>
      <c r="D12" s="13">
        <v>1462905.47</v>
      </c>
      <c r="E12" s="12"/>
      <c r="F12" s="12">
        <f t="shared" si="0"/>
        <v>1462905.47</v>
      </c>
    </row>
    <row r="13" spans="1:6" ht="31.5" customHeight="1">
      <c r="A13" s="45" t="s">
        <v>85</v>
      </c>
      <c r="B13" s="4" t="s">
        <v>82</v>
      </c>
      <c r="C13" s="4">
        <v>800</v>
      </c>
      <c r="D13" s="13">
        <v>141800</v>
      </c>
      <c r="E13" s="12"/>
      <c r="F13" s="12">
        <f t="shared" si="0"/>
        <v>141800</v>
      </c>
    </row>
    <row r="14" spans="1:6" ht="48.75" customHeight="1">
      <c r="A14" s="45" t="s">
        <v>322</v>
      </c>
      <c r="B14" s="4" t="s">
        <v>558</v>
      </c>
      <c r="C14" s="4">
        <v>200</v>
      </c>
      <c r="D14" s="13">
        <v>437262.73</v>
      </c>
      <c r="E14" s="12">
        <v>706</v>
      </c>
      <c r="F14" s="12">
        <f t="shared" si="0"/>
        <v>437968.73</v>
      </c>
    </row>
    <row r="15" spans="1:6" ht="60.75" customHeight="1">
      <c r="A15" s="45" t="s">
        <v>361</v>
      </c>
      <c r="B15" s="4" t="s">
        <v>559</v>
      </c>
      <c r="C15" s="4">
        <v>200</v>
      </c>
      <c r="D15" s="13">
        <v>85240</v>
      </c>
      <c r="E15" s="12"/>
      <c r="F15" s="12">
        <f t="shared" si="0"/>
        <v>85240</v>
      </c>
    </row>
    <row r="16" spans="1:6" ht="174.75" customHeight="1">
      <c r="A16" s="45" t="s">
        <v>186</v>
      </c>
      <c r="B16" s="4" t="s">
        <v>187</v>
      </c>
      <c r="C16" s="4">
        <v>100</v>
      </c>
      <c r="D16" s="13">
        <v>18668508</v>
      </c>
      <c r="E16" s="12">
        <v>840320</v>
      </c>
      <c r="F16" s="12">
        <f>D16+E16</f>
        <v>19508828</v>
      </c>
    </row>
    <row r="17" spans="1:6" ht="144" customHeight="1">
      <c r="A17" s="45" t="s">
        <v>565</v>
      </c>
      <c r="B17" s="4" t="s">
        <v>187</v>
      </c>
      <c r="C17" s="4">
        <v>200</v>
      </c>
      <c r="D17" s="13">
        <v>84480</v>
      </c>
      <c r="E17" s="12"/>
      <c r="F17" s="12">
        <f t="shared" si="0"/>
        <v>84480</v>
      </c>
    </row>
    <row r="18" spans="1:6" ht="48" customHeight="1">
      <c r="A18" s="45" t="s">
        <v>286</v>
      </c>
      <c r="B18" s="4" t="s">
        <v>287</v>
      </c>
      <c r="C18" s="4">
        <v>200</v>
      </c>
      <c r="D18" s="13">
        <v>6312226.2</v>
      </c>
      <c r="E18" s="12">
        <v>-2206</v>
      </c>
      <c r="F18" s="12">
        <f t="shared" si="0"/>
        <v>6310020.2</v>
      </c>
    </row>
    <row r="19" spans="1:6" ht="48" customHeight="1">
      <c r="A19" s="45" t="s">
        <v>286</v>
      </c>
      <c r="B19" s="4" t="s">
        <v>132</v>
      </c>
      <c r="C19" s="4">
        <v>200</v>
      </c>
      <c r="D19" s="13">
        <v>22537.19</v>
      </c>
      <c r="E19" s="12"/>
      <c r="F19" s="12">
        <f t="shared" si="0"/>
        <v>22537.19</v>
      </c>
    </row>
    <row r="20" spans="1:6" ht="31.5" customHeight="1">
      <c r="A20" s="44" t="s">
        <v>189</v>
      </c>
      <c r="B20" s="31" t="s">
        <v>191</v>
      </c>
      <c r="C20" s="6"/>
      <c r="D20" s="33">
        <f>SUM(D21:D38)</f>
        <v>54290044.70999999</v>
      </c>
      <c r="E20" s="33">
        <f>SUM(E21:E38)</f>
        <v>553062</v>
      </c>
      <c r="F20" s="33">
        <f>SUM(F21:F38)</f>
        <v>54843106.70999999</v>
      </c>
    </row>
    <row r="21" spans="1:6" ht="65.25" customHeight="1">
      <c r="A21" s="45" t="s">
        <v>288</v>
      </c>
      <c r="B21" s="4" t="s">
        <v>64</v>
      </c>
      <c r="C21" s="4">
        <v>100</v>
      </c>
      <c r="D21" s="13">
        <v>3149159.17</v>
      </c>
      <c r="E21" s="12"/>
      <c r="F21" s="12">
        <f>D21+E21</f>
        <v>3149159.17</v>
      </c>
    </row>
    <row r="22" spans="1:6" ht="48" customHeight="1">
      <c r="A22" s="45" t="s">
        <v>401</v>
      </c>
      <c r="B22" s="4" t="s">
        <v>64</v>
      </c>
      <c r="C22" s="4">
        <v>200</v>
      </c>
      <c r="D22" s="13">
        <v>6620040</v>
      </c>
      <c r="E22" s="12"/>
      <c r="F22" s="12">
        <f aca="true" t="shared" si="1" ref="F22:F36">D22+E22</f>
        <v>6620040</v>
      </c>
    </row>
    <row r="23" spans="1:6" ht="31.5" customHeight="1">
      <c r="A23" s="45" t="s">
        <v>28</v>
      </c>
      <c r="B23" s="4" t="s">
        <v>64</v>
      </c>
      <c r="C23" s="4">
        <v>300</v>
      </c>
      <c r="D23" s="13">
        <v>14740.83</v>
      </c>
      <c r="E23" s="12"/>
      <c r="F23" s="12">
        <f t="shared" si="1"/>
        <v>14740.83</v>
      </c>
    </row>
    <row r="24" spans="1:6" ht="48" customHeight="1">
      <c r="A24" s="45" t="s">
        <v>401</v>
      </c>
      <c r="B24" s="4" t="s">
        <v>345</v>
      </c>
      <c r="C24" s="4">
        <v>200</v>
      </c>
      <c r="D24" s="13">
        <v>658117.44</v>
      </c>
      <c r="E24" s="12"/>
      <c r="F24" s="12">
        <f t="shared" si="1"/>
        <v>658117.44</v>
      </c>
    </row>
    <row r="25" spans="1:6" ht="48.75" customHeight="1">
      <c r="A25" s="45" t="s">
        <v>461</v>
      </c>
      <c r="B25" s="4" t="s">
        <v>64</v>
      </c>
      <c r="C25" s="4">
        <v>600</v>
      </c>
      <c r="D25" s="13">
        <v>11036100</v>
      </c>
      <c r="E25" s="12"/>
      <c r="F25" s="12">
        <f t="shared" si="1"/>
        <v>11036100</v>
      </c>
    </row>
    <row r="26" spans="1:6" ht="48" customHeight="1">
      <c r="A26" s="45" t="s">
        <v>461</v>
      </c>
      <c r="B26" s="4" t="s">
        <v>345</v>
      </c>
      <c r="C26" s="4">
        <v>600</v>
      </c>
      <c r="D26" s="13">
        <v>1530413.27</v>
      </c>
      <c r="E26" s="12"/>
      <c r="F26" s="12">
        <f t="shared" si="1"/>
        <v>1530413.27</v>
      </c>
    </row>
    <row r="27" spans="1:6" ht="32.25" customHeight="1">
      <c r="A27" s="45" t="s">
        <v>402</v>
      </c>
      <c r="B27" s="4" t="s">
        <v>64</v>
      </c>
      <c r="C27" s="4">
        <v>800</v>
      </c>
      <c r="D27" s="13">
        <v>61000</v>
      </c>
      <c r="E27" s="12"/>
      <c r="F27" s="12">
        <f t="shared" si="1"/>
        <v>61000</v>
      </c>
    </row>
    <row r="28" spans="1:6" ht="48.75" customHeight="1">
      <c r="A28" s="45" t="s">
        <v>463</v>
      </c>
      <c r="B28" s="4" t="s">
        <v>457</v>
      </c>
      <c r="C28" s="4">
        <v>200</v>
      </c>
      <c r="D28" s="13">
        <v>249960</v>
      </c>
      <c r="E28" s="12"/>
      <c r="F28" s="12">
        <f t="shared" si="1"/>
        <v>249960</v>
      </c>
    </row>
    <row r="29" spans="1:6" ht="46.5" customHeight="1">
      <c r="A29" s="45" t="s">
        <v>462</v>
      </c>
      <c r="B29" s="4" t="s">
        <v>457</v>
      </c>
      <c r="C29" s="4">
        <v>600</v>
      </c>
      <c r="D29" s="13">
        <v>226300</v>
      </c>
      <c r="E29" s="12">
        <v>-9860</v>
      </c>
      <c r="F29" s="12">
        <f t="shared" si="1"/>
        <v>216440</v>
      </c>
    </row>
    <row r="30" spans="1:6" ht="46.5" customHeight="1">
      <c r="A30" s="45" t="s">
        <v>180</v>
      </c>
      <c r="B30" s="4" t="s">
        <v>194</v>
      </c>
      <c r="C30" s="4">
        <v>200</v>
      </c>
      <c r="D30" s="13">
        <v>40560</v>
      </c>
      <c r="E30" s="12"/>
      <c r="F30" s="12">
        <f t="shared" si="1"/>
        <v>40560</v>
      </c>
    </row>
    <row r="31" spans="1:6" ht="64.5" customHeight="1">
      <c r="A31" s="45" t="s">
        <v>179</v>
      </c>
      <c r="B31" s="4" t="s">
        <v>194</v>
      </c>
      <c r="C31" s="4">
        <v>600</v>
      </c>
      <c r="D31" s="13">
        <v>39200</v>
      </c>
      <c r="E31" s="12"/>
      <c r="F31" s="12">
        <f t="shared" si="1"/>
        <v>39200</v>
      </c>
    </row>
    <row r="32" spans="1:6" ht="158.25" customHeight="1">
      <c r="A32" s="45" t="s">
        <v>409</v>
      </c>
      <c r="B32" s="4" t="s">
        <v>63</v>
      </c>
      <c r="C32" s="4">
        <v>100</v>
      </c>
      <c r="D32" s="13">
        <v>12473073</v>
      </c>
      <c r="E32" s="12">
        <v>292179</v>
      </c>
      <c r="F32" s="12">
        <f t="shared" si="1"/>
        <v>12765252</v>
      </c>
    </row>
    <row r="33" spans="1:6" ht="126" customHeight="1">
      <c r="A33" s="45" t="s">
        <v>415</v>
      </c>
      <c r="B33" s="4" t="s">
        <v>63</v>
      </c>
      <c r="C33" s="4">
        <v>200</v>
      </c>
      <c r="D33" s="14">
        <v>148480</v>
      </c>
      <c r="E33" s="12"/>
      <c r="F33" s="12">
        <f t="shared" si="1"/>
        <v>148480</v>
      </c>
    </row>
    <row r="34" spans="1:6" ht="141.75" customHeight="1">
      <c r="A34" s="45" t="s">
        <v>62</v>
      </c>
      <c r="B34" s="4" t="s">
        <v>63</v>
      </c>
      <c r="C34" s="4">
        <v>600</v>
      </c>
      <c r="D34" s="12">
        <v>17916583</v>
      </c>
      <c r="E34" s="12">
        <v>270743</v>
      </c>
      <c r="F34" s="12">
        <f t="shared" si="1"/>
        <v>18187326</v>
      </c>
    </row>
    <row r="35" spans="1:6" ht="45" customHeight="1">
      <c r="A35" s="45" t="s">
        <v>520</v>
      </c>
      <c r="B35" s="4" t="s">
        <v>459</v>
      </c>
      <c r="C35" s="4">
        <v>200</v>
      </c>
      <c r="D35" s="12">
        <v>6878</v>
      </c>
      <c r="E35" s="12"/>
      <c r="F35" s="12">
        <f t="shared" si="1"/>
        <v>6878</v>
      </c>
    </row>
    <row r="36" spans="1:6" ht="45" customHeight="1">
      <c r="A36" s="45" t="s">
        <v>226</v>
      </c>
      <c r="B36" s="4" t="s">
        <v>228</v>
      </c>
      <c r="C36" s="4">
        <v>200</v>
      </c>
      <c r="D36" s="12">
        <v>363</v>
      </c>
      <c r="E36" s="12"/>
      <c r="F36" s="12">
        <f t="shared" si="1"/>
        <v>363</v>
      </c>
    </row>
    <row r="37" spans="1:6" ht="46.5" customHeight="1">
      <c r="A37" s="45" t="s">
        <v>521</v>
      </c>
      <c r="B37" s="4" t="s">
        <v>459</v>
      </c>
      <c r="C37" s="4">
        <v>600</v>
      </c>
      <c r="D37" s="12">
        <v>113122</v>
      </c>
      <c r="E37" s="12"/>
      <c r="F37" s="12">
        <f>D37+E37</f>
        <v>113122</v>
      </c>
    </row>
    <row r="38" spans="1:6" ht="45" customHeight="1">
      <c r="A38" s="45" t="s">
        <v>227</v>
      </c>
      <c r="B38" s="4" t="s">
        <v>228</v>
      </c>
      <c r="C38" s="4">
        <v>600</v>
      </c>
      <c r="D38" s="12">
        <v>5955</v>
      </c>
      <c r="E38" s="12"/>
      <c r="F38" s="12">
        <f>D38+E38</f>
        <v>5955</v>
      </c>
    </row>
    <row r="39" spans="1:6" ht="31.5" customHeight="1">
      <c r="A39" s="44" t="s">
        <v>57</v>
      </c>
      <c r="B39" s="31" t="s">
        <v>58</v>
      </c>
      <c r="C39" s="31"/>
      <c r="D39" s="33">
        <f>SUM(D40:D45)</f>
        <v>4335017.390000001</v>
      </c>
      <c r="E39" s="33">
        <f>SUM(E40:E45)</f>
        <v>12226.9</v>
      </c>
      <c r="F39" s="33">
        <f>SUM(F40:F45)</f>
        <v>4347244.29</v>
      </c>
    </row>
    <row r="40" spans="1:6" ht="48" customHeight="1">
      <c r="A40" s="45" t="s">
        <v>99</v>
      </c>
      <c r="B40" s="4" t="s">
        <v>418</v>
      </c>
      <c r="C40" s="4">
        <v>600</v>
      </c>
      <c r="D40" s="13">
        <f>3643800-12500-2100-31800-287229</f>
        <v>3310171</v>
      </c>
      <c r="E40" s="12"/>
      <c r="F40" s="12">
        <f aca="true" t="shared" si="2" ref="F40:F45">D40+E40</f>
        <v>3310171</v>
      </c>
    </row>
    <row r="41" spans="1:6" ht="60.75" customHeight="1">
      <c r="A41" s="45" t="s">
        <v>22</v>
      </c>
      <c r="B41" s="4" t="s">
        <v>346</v>
      </c>
      <c r="C41" s="4">
        <v>600</v>
      </c>
      <c r="D41" s="13">
        <v>118220.73</v>
      </c>
      <c r="E41" s="12"/>
      <c r="F41" s="12">
        <f t="shared" si="2"/>
        <v>118220.73</v>
      </c>
    </row>
    <row r="42" spans="1:6" ht="47.25" customHeight="1">
      <c r="A42" s="45" t="s">
        <v>554</v>
      </c>
      <c r="B42" s="4" t="s">
        <v>557</v>
      </c>
      <c r="C42" s="4">
        <v>600</v>
      </c>
      <c r="D42" s="13">
        <v>12500</v>
      </c>
      <c r="E42" s="12"/>
      <c r="F42" s="12">
        <f t="shared" si="2"/>
        <v>12500</v>
      </c>
    </row>
    <row r="43" spans="1:6" ht="60.75" customHeight="1">
      <c r="A43" s="45" t="s">
        <v>305</v>
      </c>
      <c r="B43" s="4" t="s">
        <v>556</v>
      </c>
      <c r="C43" s="4">
        <v>600</v>
      </c>
      <c r="D43" s="13">
        <v>6800</v>
      </c>
      <c r="E43" s="12"/>
      <c r="F43" s="12">
        <f t="shared" si="2"/>
        <v>6800</v>
      </c>
    </row>
    <row r="44" spans="1:6" ht="63.75" customHeight="1">
      <c r="A44" s="45" t="s">
        <v>300</v>
      </c>
      <c r="B44" s="4" t="s">
        <v>299</v>
      </c>
      <c r="C44" s="4">
        <v>600</v>
      </c>
      <c r="D44" s="13">
        <v>600096.66</v>
      </c>
      <c r="E44" s="12">
        <v>12226.9</v>
      </c>
      <c r="F44" s="12">
        <f t="shared" si="2"/>
        <v>612323.56</v>
      </c>
    </row>
    <row r="45" spans="1:6" ht="78.75" customHeight="1">
      <c r="A45" s="45" t="s">
        <v>417</v>
      </c>
      <c r="B45" s="4" t="s">
        <v>419</v>
      </c>
      <c r="C45" s="4">
        <v>600</v>
      </c>
      <c r="D45" s="13">
        <v>287229</v>
      </c>
      <c r="E45" s="12"/>
      <c r="F45" s="12">
        <f t="shared" si="2"/>
        <v>287229</v>
      </c>
    </row>
    <row r="46" spans="1:6" ht="44.25" customHeight="1">
      <c r="A46" s="44" t="s">
        <v>240</v>
      </c>
      <c r="B46" s="31" t="s">
        <v>168</v>
      </c>
      <c r="C46" s="31"/>
      <c r="D46" s="33">
        <f>SUM(D47:D55)</f>
        <v>414470</v>
      </c>
      <c r="E46" s="33">
        <f>SUM(E47:E55)</f>
        <v>0</v>
      </c>
      <c r="F46" s="33">
        <f>SUM(F47:F55)</f>
        <v>414470</v>
      </c>
    </row>
    <row r="47" spans="1:6" ht="46.5" customHeight="1">
      <c r="A47" s="45" t="s">
        <v>386</v>
      </c>
      <c r="B47" s="4" t="s">
        <v>292</v>
      </c>
      <c r="C47" s="4">
        <v>200</v>
      </c>
      <c r="D47" s="13">
        <v>133000</v>
      </c>
      <c r="E47" s="12"/>
      <c r="F47" s="12">
        <f>D47+E47</f>
        <v>133000</v>
      </c>
    </row>
    <row r="48" spans="1:6" ht="46.5" customHeight="1">
      <c r="A48" s="45" t="s">
        <v>225</v>
      </c>
      <c r="B48" s="4" t="s">
        <v>292</v>
      </c>
      <c r="C48" s="4">
        <v>600</v>
      </c>
      <c r="D48" s="13">
        <v>74100</v>
      </c>
      <c r="E48" s="12"/>
      <c r="F48" s="12">
        <f>D48+E48</f>
        <v>74100</v>
      </c>
    </row>
    <row r="49" spans="1:6" ht="48" customHeight="1">
      <c r="A49" s="45" t="s">
        <v>504</v>
      </c>
      <c r="B49" s="4" t="s">
        <v>363</v>
      </c>
      <c r="C49" s="4">
        <v>200</v>
      </c>
      <c r="D49" s="13">
        <v>4550</v>
      </c>
      <c r="E49" s="12"/>
      <c r="F49" s="12">
        <f aca="true" t="shared" si="3" ref="F49:F54">D49+E49</f>
        <v>4550</v>
      </c>
    </row>
    <row r="50" spans="1:6" ht="65.25" customHeight="1">
      <c r="A50" s="45" t="s">
        <v>362</v>
      </c>
      <c r="B50" s="4" t="s">
        <v>363</v>
      </c>
      <c r="C50" s="4">
        <v>600</v>
      </c>
      <c r="D50" s="13">
        <v>4320</v>
      </c>
      <c r="E50" s="12"/>
      <c r="F50" s="12">
        <f t="shared" si="3"/>
        <v>4320</v>
      </c>
    </row>
    <row r="51" spans="1:6" ht="49.5" customHeight="1">
      <c r="A51" s="65" t="s">
        <v>293</v>
      </c>
      <c r="B51" s="4" t="s">
        <v>326</v>
      </c>
      <c r="C51" s="4">
        <v>100</v>
      </c>
      <c r="D51" s="13">
        <v>62500</v>
      </c>
      <c r="E51" s="12"/>
      <c r="F51" s="12">
        <f t="shared" si="3"/>
        <v>62500</v>
      </c>
    </row>
    <row r="52" spans="1:6" ht="46.5" customHeight="1">
      <c r="A52" s="45" t="s">
        <v>410</v>
      </c>
      <c r="B52" s="7" t="s">
        <v>412</v>
      </c>
      <c r="C52" s="4">
        <v>600</v>
      </c>
      <c r="D52" s="13">
        <v>16000</v>
      </c>
      <c r="E52" s="12"/>
      <c r="F52" s="12">
        <f t="shared" si="3"/>
        <v>16000</v>
      </c>
    </row>
    <row r="53" spans="1:6" ht="47.25" customHeight="1">
      <c r="A53" s="67" t="s">
        <v>411</v>
      </c>
      <c r="B53" s="4" t="s">
        <v>413</v>
      </c>
      <c r="C53" s="4">
        <v>600</v>
      </c>
      <c r="D53" s="13">
        <v>16000</v>
      </c>
      <c r="E53" s="12"/>
      <c r="F53" s="12">
        <f t="shared" si="3"/>
        <v>16000</v>
      </c>
    </row>
    <row r="54" spans="1:6" ht="47.25" customHeight="1">
      <c r="A54" s="66" t="s">
        <v>161</v>
      </c>
      <c r="B54" s="4" t="s">
        <v>162</v>
      </c>
      <c r="C54" s="4">
        <v>600</v>
      </c>
      <c r="D54" s="13">
        <v>52000</v>
      </c>
      <c r="E54" s="12"/>
      <c r="F54" s="12">
        <f t="shared" si="3"/>
        <v>52000</v>
      </c>
    </row>
    <row r="55" spans="1:6" ht="64.5" customHeight="1">
      <c r="A55" s="66" t="s">
        <v>66</v>
      </c>
      <c r="B55" s="4" t="s">
        <v>163</v>
      </c>
      <c r="C55" s="4">
        <v>600</v>
      </c>
      <c r="D55" s="13">
        <v>52000</v>
      </c>
      <c r="E55" s="12"/>
      <c r="F55" s="12">
        <f>D55+E55</f>
        <v>52000</v>
      </c>
    </row>
    <row r="56" spans="1:6" ht="18" customHeight="1">
      <c r="A56" s="44" t="s">
        <v>426</v>
      </c>
      <c r="B56" s="31" t="s">
        <v>427</v>
      </c>
      <c r="C56" s="31"/>
      <c r="D56" s="33">
        <f>SUM(D57:D64)</f>
        <v>821400</v>
      </c>
      <c r="E56" s="33">
        <f>SUM(E57:E64)</f>
        <v>0</v>
      </c>
      <c r="F56" s="33">
        <f>SUM(F57:F64)</f>
        <v>821400</v>
      </c>
    </row>
    <row r="57" spans="1:6" ht="32.25" customHeight="1">
      <c r="A57" s="45" t="s">
        <v>325</v>
      </c>
      <c r="B57" s="4" t="s">
        <v>327</v>
      </c>
      <c r="C57" s="4">
        <v>200</v>
      </c>
      <c r="D57" s="13">
        <v>60000</v>
      </c>
      <c r="E57" s="12"/>
      <c r="F57" s="12">
        <f aca="true" t="shared" si="4" ref="F57:F64">D57+E57</f>
        <v>60000</v>
      </c>
    </row>
    <row r="58" spans="1:6" ht="32.25" customHeight="1">
      <c r="A58" s="45" t="s">
        <v>11</v>
      </c>
      <c r="B58" s="4" t="s">
        <v>327</v>
      </c>
      <c r="C58" s="4">
        <v>600</v>
      </c>
      <c r="D58" s="13">
        <v>140000</v>
      </c>
      <c r="E58" s="12"/>
      <c r="F58" s="12">
        <f t="shared" si="4"/>
        <v>140000</v>
      </c>
    </row>
    <row r="59" spans="1:6" ht="45.75" customHeight="1">
      <c r="A59" s="45" t="s">
        <v>483</v>
      </c>
      <c r="B59" s="4" t="s">
        <v>458</v>
      </c>
      <c r="C59" s="4">
        <v>200</v>
      </c>
      <c r="D59" s="13">
        <v>4000</v>
      </c>
      <c r="E59" s="12"/>
      <c r="F59" s="12">
        <f>D59+E59</f>
        <v>4000</v>
      </c>
    </row>
    <row r="60" spans="1:6" ht="46.5" customHeight="1">
      <c r="A60" s="45" t="s">
        <v>261</v>
      </c>
      <c r="B60" s="4" t="s">
        <v>262</v>
      </c>
      <c r="C60" s="4">
        <v>200</v>
      </c>
      <c r="D60" s="13">
        <v>46200</v>
      </c>
      <c r="E60" s="12"/>
      <c r="F60" s="12">
        <f t="shared" si="4"/>
        <v>46200</v>
      </c>
    </row>
    <row r="61" spans="1:6" ht="63" customHeight="1">
      <c r="A61" s="45" t="s">
        <v>298</v>
      </c>
      <c r="B61" s="4" t="s">
        <v>262</v>
      </c>
      <c r="C61" s="4">
        <v>600</v>
      </c>
      <c r="D61" s="13">
        <v>254100</v>
      </c>
      <c r="E61" s="12"/>
      <c r="F61" s="12">
        <f t="shared" si="4"/>
        <v>254100</v>
      </c>
    </row>
    <row r="62" spans="1:6" ht="63" customHeight="1">
      <c r="A62" s="45" t="s">
        <v>328</v>
      </c>
      <c r="B62" s="4" t="s">
        <v>329</v>
      </c>
      <c r="C62" s="4">
        <v>200</v>
      </c>
      <c r="D62" s="13">
        <v>23100</v>
      </c>
      <c r="E62" s="12"/>
      <c r="F62" s="12">
        <f t="shared" si="4"/>
        <v>23100</v>
      </c>
    </row>
    <row r="63" spans="1:6" ht="31.5" customHeight="1">
      <c r="A63" s="45" t="s">
        <v>259</v>
      </c>
      <c r="B63" s="4" t="s">
        <v>260</v>
      </c>
      <c r="C63" s="4">
        <v>200</v>
      </c>
      <c r="D63" s="13">
        <v>46830</v>
      </c>
      <c r="E63" s="12"/>
      <c r="F63" s="12">
        <f t="shared" si="4"/>
        <v>46830</v>
      </c>
    </row>
    <row r="64" spans="1:6" ht="45.75" customHeight="1">
      <c r="A64" s="45" t="s">
        <v>297</v>
      </c>
      <c r="B64" s="4" t="s">
        <v>260</v>
      </c>
      <c r="C64" s="4">
        <v>600</v>
      </c>
      <c r="D64" s="13">
        <v>247170</v>
      </c>
      <c r="E64" s="12"/>
      <c r="F64" s="12">
        <f t="shared" si="4"/>
        <v>247170</v>
      </c>
    </row>
    <row r="65" spans="1:6" ht="46.5" customHeight="1">
      <c r="A65" s="44" t="s">
        <v>428</v>
      </c>
      <c r="B65" s="31" t="s">
        <v>429</v>
      </c>
      <c r="C65" s="31"/>
      <c r="D65" s="33">
        <f>SUM(D66:D68)</f>
        <v>654300</v>
      </c>
      <c r="E65" s="33">
        <f>SUM(E66:E68)</f>
        <v>0</v>
      </c>
      <c r="F65" s="33">
        <f>SUM(F66:F68)</f>
        <v>654300</v>
      </c>
    </row>
    <row r="66" spans="1:6" ht="47.25" customHeight="1">
      <c r="A66" s="45" t="s">
        <v>264</v>
      </c>
      <c r="B66" s="4" t="s">
        <v>265</v>
      </c>
      <c r="C66" s="4">
        <v>200</v>
      </c>
      <c r="D66" s="13">
        <v>254300</v>
      </c>
      <c r="E66" s="12">
        <v>-213511.05</v>
      </c>
      <c r="F66" s="12">
        <f>D66+E66</f>
        <v>40788.95000000001</v>
      </c>
    </row>
    <row r="67" spans="1:6" ht="47.25" customHeight="1">
      <c r="A67" s="45" t="s">
        <v>61</v>
      </c>
      <c r="B67" s="4" t="s">
        <v>265</v>
      </c>
      <c r="C67" s="4">
        <v>600</v>
      </c>
      <c r="D67" s="13">
        <v>0</v>
      </c>
      <c r="E67" s="12">
        <v>213511.05</v>
      </c>
      <c r="F67" s="12">
        <f>D67+E67</f>
        <v>213511.05</v>
      </c>
    </row>
    <row r="68" spans="1:6" ht="78.75" customHeight="1">
      <c r="A68" s="46" t="s">
        <v>335</v>
      </c>
      <c r="B68" s="40" t="s">
        <v>336</v>
      </c>
      <c r="C68" s="4">
        <v>600</v>
      </c>
      <c r="D68" s="12">
        <v>400000</v>
      </c>
      <c r="E68" s="12"/>
      <c r="F68" s="12">
        <f>D68+E68</f>
        <v>400000</v>
      </c>
    </row>
    <row r="69" spans="1:6" ht="31.5" customHeight="1">
      <c r="A69" s="44" t="s">
        <v>430</v>
      </c>
      <c r="B69" s="31" t="s">
        <v>431</v>
      </c>
      <c r="C69" s="31"/>
      <c r="D69" s="33">
        <f>SUM(D70:D76)</f>
        <v>255400</v>
      </c>
      <c r="E69" s="33">
        <f>SUM(E70:E76)</f>
        <v>0</v>
      </c>
      <c r="F69" s="33">
        <f>SUM(F70:F76)</f>
        <v>255400</v>
      </c>
    </row>
    <row r="70" spans="1:6" ht="63.75" customHeight="1">
      <c r="A70" s="45" t="s">
        <v>526</v>
      </c>
      <c r="B70" s="4" t="s">
        <v>527</v>
      </c>
      <c r="C70" s="4">
        <v>600</v>
      </c>
      <c r="D70" s="13">
        <v>17000</v>
      </c>
      <c r="E70" s="12"/>
      <c r="F70" s="12">
        <f>D70+E70</f>
        <v>17000</v>
      </c>
    </row>
    <row r="71" spans="1:6" ht="48" customHeight="1">
      <c r="A71" s="45" t="s">
        <v>528</v>
      </c>
      <c r="B71" s="4" t="s">
        <v>529</v>
      </c>
      <c r="C71" s="4">
        <v>600</v>
      </c>
      <c r="D71" s="12">
        <v>98500</v>
      </c>
      <c r="E71" s="12"/>
      <c r="F71" s="12">
        <f aca="true" t="shared" si="5" ref="F71:F76">D71+E71</f>
        <v>98500</v>
      </c>
    </row>
    <row r="72" spans="1:6" ht="48" customHeight="1">
      <c r="A72" s="45" t="s">
        <v>52</v>
      </c>
      <c r="B72" s="4" t="s">
        <v>53</v>
      </c>
      <c r="C72" s="4">
        <v>600</v>
      </c>
      <c r="D72" s="12">
        <v>20300</v>
      </c>
      <c r="E72" s="12"/>
      <c r="F72" s="12">
        <f t="shared" si="5"/>
        <v>20300</v>
      </c>
    </row>
    <row r="73" spans="1:6" ht="63.75" customHeight="1">
      <c r="A73" s="45" t="s">
        <v>59</v>
      </c>
      <c r="B73" s="4" t="s">
        <v>530</v>
      </c>
      <c r="C73" s="4">
        <v>600</v>
      </c>
      <c r="D73" s="12">
        <v>16500</v>
      </c>
      <c r="E73" s="12"/>
      <c r="F73" s="12">
        <f t="shared" si="5"/>
        <v>16500</v>
      </c>
    </row>
    <row r="74" spans="1:6" ht="47.25" customHeight="1">
      <c r="A74" s="45" t="s">
        <v>381</v>
      </c>
      <c r="B74" s="4" t="s">
        <v>382</v>
      </c>
      <c r="C74" s="4">
        <v>600</v>
      </c>
      <c r="D74" s="12">
        <v>2000</v>
      </c>
      <c r="E74" s="12"/>
      <c r="F74" s="12">
        <f t="shared" si="5"/>
        <v>2000</v>
      </c>
    </row>
    <row r="75" spans="1:6" ht="47.25" customHeight="1">
      <c r="A75" s="45" t="s">
        <v>553</v>
      </c>
      <c r="B75" s="4" t="s">
        <v>174</v>
      </c>
      <c r="C75" s="4">
        <v>600</v>
      </c>
      <c r="D75" s="12">
        <v>13000</v>
      </c>
      <c r="E75" s="12"/>
      <c r="F75" s="12">
        <f t="shared" si="5"/>
        <v>13000</v>
      </c>
    </row>
    <row r="76" spans="1:6" ht="32.25" customHeight="1">
      <c r="A76" s="45" t="s">
        <v>383</v>
      </c>
      <c r="B76" s="4" t="s">
        <v>384</v>
      </c>
      <c r="C76" s="4">
        <v>600</v>
      </c>
      <c r="D76" s="12">
        <v>88100</v>
      </c>
      <c r="E76" s="12"/>
      <c r="F76" s="12">
        <f t="shared" si="5"/>
        <v>88100</v>
      </c>
    </row>
    <row r="77" spans="1:6" ht="32.25" customHeight="1">
      <c r="A77" s="44" t="s">
        <v>432</v>
      </c>
      <c r="B77" s="31" t="s">
        <v>433</v>
      </c>
      <c r="C77" s="31"/>
      <c r="D77" s="33">
        <f>SUM(D78:D83)</f>
        <v>3107728.5300000003</v>
      </c>
      <c r="E77" s="33">
        <f>SUM(E78:E83)</f>
        <v>0</v>
      </c>
      <c r="F77" s="33">
        <f>SUM(F78:F83)</f>
        <v>3107728.5300000003</v>
      </c>
    </row>
    <row r="78" spans="1:6" ht="95.25" customHeight="1">
      <c r="A78" s="45" t="s">
        <v>157</v>
      </c>
      <c r="B78" s="4" t="s">
        <v>385</v>
      </c>
      <c r="C78" s="4">
        <v>200</v>
      </c>
      <c r="D78" s="13">
        <v>483002</v>
      </c>
      <c r="E78" s="12"/>
      <c r="F78" s="12">
        <f aca="true" t="shared" si="6" ref="F78:F83">D78+E78</f>
        <v>483002</v>
      </c>
    </row>
    <row r="79" spans="1:6" ht="61.5" customHeight="1">
      <c r="A79" s="45" t="s">
        <v>531</v>
      </c>
      <c r="B79" s="4" t="s">
        <v>532</v>
      </c>
      <c r="C79" s="4">
        <v>300</v>
      </c>
      <c r="D79" s="13">
        <v>942666.53</v>
      </c>
      <c r="E79" s="12"/>
      <c r="F79" s="12">
        <f t="shared" si="6"/>
        <v>942666.53</v>
      </c>
    </row>
    <row r="80" spans="1:6" ht="61.5" customHeight="1">
      <c r="A80" s="45" t="s">
        <v>544</v>
      </c>
      <c r="B80" s="4" t="s">
        <v>195</v>
      </c>
      <c r="C80" s="4">
        <v>200</v>
      </c>
      <c r="D80" s="13">
        <v>74680</v>
      </c>
      <c r="E80" s="12"/>
      <c r="F80" s="12">
        <f t="shared" si="6"/>
        <v>74680</v>
      </c>
    </row>
    <row r="81" spans="1:6" ht="62.25" customHeight="1">
      <c r="A81" s="45" t="s">
        <v>571</v>
      </c>
      <c r="B81" s="4" t="s">
        <v>416</v>
      </c>
      <c r="C81" s="4">
        <v>200</v>
      </c>
      <c r="D81" s="13">
        <v>344800</v>
      </c>
      <c r="E81" s="12"/>
      <c r="F81" s="12">
        <f t="shared" si="6"/>
        <v>344800</v>
      </c>
    </row>
    <row r="82" spans="1:6" ht="80.25" customHeight="1">
      <c r="A82" s="45" t="s">
        <v>387</v>
      </c>
      <c r="B82" s="4" t="s">
        <v>195</v>
      </c>
      <c r="C82" s="4">
        <v>600</v>
      </c>
      <c r="D82" s="13">
        <v>233580</v>
      </c>
      <c r="E82" s="12"/>
      <c r="F82" s="12">
        <f t="shared" si="6"/>
        <v>233580</v>
      </c>
    </row>
    <row r="83" spans="1:6" ht="62.25" customHeight="1">
      <c r="A83" s="45" t="s">
        <v>566</v>
      </c>
      <c r="B83" s="4" t="s">
        <v>416</v>
      </c>
      <c r="C83" s="4">
        <v>600</v>
      </c>
      <c r="D83" s="13">
        <v>1029000</v>
      </c>
      <c r="E83" s="12"/>
      <c r="F83" s="12">
        <f t="shared" si="6"/>
        <v>1029000</v>
      </c>
    </row>
    <row r="84" spans="1:6" ht="33" customHeight="1">
      <c r="A84" s="44" t="s">
        <v>105</v>
      </c>
      <c r="B84" s="31" t="s">
        <v>106</v>
      </c>
      <c r="C84" s="31"/>
      <c r="D84" s="33">
        <f>SUM(D85:D88)</f>
        <v>3819030</v>
      </c>
      <c r="E84" s="33">
        <f>SUM(E85:E88)</f>
        <v>0</v>
      </c>
      <c r="F84" s="33">
        <f>SUM(F85:F88)</f>
        <v>3819030</v>
      </c>
    </row>
    <row r="85" spans="1:6" ht="79.5" customHeight="1">
      <c r="A85" s="45" t="s">
        <v>212</v>
      </c>
      <c r="B85" s="4" t="s">
        <v>515</v>
      </c>
      <c r="C85" s="4">
        <v>100</v>
      </c>
      <c r="D85" s="13">
        <v>3072600</v>
      </c>
      <c r="E85" s="12"/>
      <c r="F85" s="12">
        <f>D85+E85</f>
        <v>3072600</v>
      </c>
    </row>
    <row r="86" spans="1:6" ht="63" customHeight="1">
      <c r="A86" s="45" t="s">
        <v>213</v>
      </c>
      <c r="B86" s="4" t="s">
        <v>515</v>
      </c>
      <c r="C86" s="4">
        <v>200</v>
      </c>
      <c r="D86" s="13">
        <f>702500-2100</f>
        <v>700400</v>
      </c>
      <c r="E86" s="12"/>
      <c r="F86" s="12">
        <f>D86+E86</f>
        <v>700400</v>
      </c>
    </row>
    <row r="87" spans="1:6" ht="63" customHeight="1">
      <c r="A87" s="45" t="s">
        <v>213</v>
      </c>
      <c r="B87" s="4" t="s">
        <v>343</v>
      </c>
      <c r="C87" s="4">
        <v>200</v>
      </c>
      <c r="D87" s="13">
        <v>39830</v>
      </c>
      <c r="E87" s="12"/>
      <c r="F87" s="12">
        <f>D87+E87</f>
        <v>39830</v>
      </c>
    </row>
    <row r="88" spans="1:6" ht="47.25" customHeight="1">
      <c r="A88" s="45" t="s">
        <v>178</v>
      </c>
      <c r="B88" s="4" t="s">
        <v>515</v>
      </c>
      <c r="C88" s="4">
        <v>800</v>
      </c>
      <c r="D88" s="13">
        <v>6200</v>
      </c>
      <c r="E88" s="12"/>
      <c r="F88" s="12">
        <f>D88+E88</f>
        <v>6200</v>
      </c>
    </row>
    <row r="89" spans="1:6" s="17" customFormat="1" ht="33" customHeight="1">
      <c r="A89" s="80" t="s">
        <v>294</v>
      </c>
      <c r="B89" s="16" t="s">
        <v>464</v>
      </c>
      <c r="C89" s="16"/>
      <c r="D89" s="18">
        <f>D90+D97+D112+D118+D125</f>
        <v>39496968.769999996</v>
      </c>
      <c r="E89" s="18">
        <f>E90+E97+E112+E118+E125</f>
        <v>95741</v>
      </c>
      <c r="F89" s="18">
        <f>F90+F97+F112+F118+F125</f>
        <v>39592709.769999996</v>
      </c>
    </row>
    <row r="90" spans="1:6" s="17" customFormat="1" ht="63" customHeight="1">
      <c r="A90" s="47" t="s">
        <v>535</v>
      </c>
      <c r="B90" s="31" t="s">
        <v>536</v>
      </c>
      <c r="C90" s="31"/>
      <c r="D90" s="32">
        <f>SUM(D91:D96)</f>
        <v>6690634.32</v>
      </c>
      <c r="E90" s="32">
        <f>SUM(E91:E96)</f>
        <v>23144</v>
      </c>
      <c r="F90" s="32">
        <f>SUM(F91:F96)</f>
        <v>6713778.32</v>
      </c>
    </row>
    <row r="91" spans="1:6" ht="61.5" customHeight="1">
      <c r="A91" s="48" t="s">
        <v>156</v>
      </c>
      <c r="B91" s="4" t="s">
        <v>465</v>
      </c>
      <c r="C91" s="4">
        <v>600</v>
      </c>
      <c r="D91" s="13">
        <f>5267500-2100-45100-651000</f>
        <v>4569300</v>
      </c>
      <c r="E91" s="12"/>
      <c r="F91" s="12">
        <f aca="true" t="shared" si="7" ref="F91:F96">D91+E91</f>
        <v>4569300</v>
      </c>
    </row>
    <row r="92" spans="1:6" ht="60.75" customHeight="1">
      <c r="A92" s="48" t="s">
        <v>156</v>
      </c>
      <c r="B92" s="4" t="s">
        <v>347</v>
      </c>
      <c r="C92" s="4">
        <v>600</v>
      </c>
      <c r="D92" s="13">
        <v>163703.32</v>
      </c>
      <c r="E92" s="12"/>
      <c r="F92" s="12">
        <f t="shared" si="7"/>
        <v>163703.32</v>
      </c>
    </row>
    <row r="93" spans="1:6" ht="47.25" customHeight="1">
      <c r="A93" s="45" t="s">
        <v>554</v>
      </c>
      <c r="B93" s="4" t="s">
        <v>555</v>
      </c>
      <c r="C93" s="4">
        <v>600</v>
      </c>
      <c r="D93" s="13">
        <v>80500</v>
      </c>
      <c r="E93" s="12"/>
      <c r="F93" s="12">
        <f t="shared" si="7"/>
        <v>80500</v>
      </c>
    </row>
    <row r="94" spans="1:6" ht="63">
      <c r="A94" s="45" t="s">
        <v>305</v>
      </c>
      <c r="B94" s="4" t="s">
        <v>367</v>
      </c>
      <c r="C94" s="4">
        <v>600</v>
      </c>
      <c r="D94" s="13">
        <v>12160</v>
      </c>
      <c r="E94" s="12"/>
      <c r="F94" s="12">
        <f t="shared" si="7"/>
        <v>12160</v>
      </c>
    </row>
    <row r="95" spans="1:6" ht="63" customHeight="1">
      <c r="A95" s="45" t="s">
        <v>330</v>
      </c>
      <c r="B95" s="4" t="s">
        <v>466</v>
      </c>
      <c r="C95" s="4">
        <v>600</v>
      </c>
      <c r="D95" s="13">
        <v>651000</v>
      </c>
      <c r="E95" s="12"/>
      <c r="F95" s="12">
        <f t="shared" si="7"/>
        <v>651000</v>
      </c>
    </row>
    <row r="96" spans="1:6" ht="79.5" customHeight="1">
      <c r="A96" s="45" t="s">
        <v>436</v>
      </c>
      <c r="B96" s="4" t="s">
        <v>564</v>
      </c>
      <c r="C96" s="4">
        <v>600</v>
      </c>
      <c r="D96" s="13">
        <v>1213971</v>
      </c>
      <c r="E96" s="12">
        <v>23144</v>
      </c>
      <c r="F96" s="12">
        <f t="shared" si="7"/>
        <v>1237115</v>
      </c>
    </row>
    <row r="97" spans="1:6" ht="30" customHeight="1">
      <c r="A97" s="44" t="s">
        <v>537</v>
      </c>
      <c r="B97" s="31" t="s">
        <v>538</v>
      </c>
      <c r="C97" s="31"/>
      <c r="D97" s="33">
        <f>SUM(D98:D111)</f>
        <v>19889472</v>
      </c>
      <c r="E97" s="33">
        <f>SUM(E98:E111)</f>
        <v>37097</v>
      </c>
      <c r="F97" s="33">
        <f>SUM(F98:F111)</f>
        <v>19926569</v>
      </c>
    </row>
    <row r="98" spans="1:6" ht="55.5" customHeight="1">
      <c r="A98" s="53" t="s">
        <v>164</v>
      </c>
      <c r="B98" s="5" t="s">
        <v>165</v>
      </c>
      <c r="C98" s="5">
        <v>600</v>
      </c>
      <c r="D98" s="13">
        <v>425142</v>
      </c>
      <c r="E98" s="13"/>
      <c r="F98" s="12">
        <f>D98+E98</f>
        <v>425142</v>
      </c>
    </row>
    <row r="99" spans="1:6" ht="80.25" customHeight="1">
      <c r="A99" s="48" t="s">
        <v>467</v>
      </c>
      <c r="B99" s="4" t="s">
        <v>482</v>
      </c>
      <c r="C99" s="4">
        <v>600</v>
      </c>
      <c r="D99" s="13">
        <v>8587700</v>
      </c>
      <c r="E99" s="12"/>
      <c r="F99" s="12">
        <f>D99+E99</f>
        <v>8587700</v>
      </c>
    </row>
    <row r="100" spans="1:6" ht="110.25" customHeight="1">
      <c r="A100" s="59" t="s">
        <v>44</v>
      </c>
      <c r="B100" s="4" t="s">
        <v>197</v>
      </c>
      <c r="C100" s="4">
        <v>600</v>
      </c>
      <c r="D100" s="13">
        <v>19800</v>
      </c>
      <c r="E100" s="12"/>
      <c r="F100" s="12">
        <f aca="true" t="shared" si="8" ref="F100:F111">D100+E100</f>
        <v>19800</v>
      </c>
    </row>
    <row r="101" spans="1:6" ht="93" customHeight="1">
      <c r="A101" s="48" t="s">
        <v>469</v>
      </c>
      <c r="B101" s="4" t="s">
        <v>468</v>
      </c>
      <c r="C101" s="4">
        <v>600</v>
      </c>
      <c r="D101" s="13">
        <v>876800</v>
      </c>
      <c r="E101" s="12"/>
      <c r="F101" s="12">
        <f t="shared" si="8"/>
        <v>876800</v>
      </c>
    </row>
    <row r="102" spans="1:6" ht="93" customHeight="1">
      <c r="A102" s="48" t="s">
        <v>492</v>
      </c>
      <c r="B102" s="4" t="s">
        <v>450</v>
      </c>
      <c r="C102" s="4">
        <v>600</v>
      </c>
      <c r="D102" s="13">
        <v>55200</v>
      </c>
      <c r="E102" s="12"/>
      <c r="F102" s="12">
        <f t="shared" si="8"/>
        <v>55200</v>
      </c>
    </row>
    <row r="103" spans="1:6" ht="93.75" customHeight="1">
      <c r="A103" s="48" t="s">
        <v>567</v>
      </c>
      <c r="B103" s="4" t="s">
        <v>470</v>
      </c>
      <c r="C103" s="4">
        <v>600</v>
      </c>
      <c r="D103" s="13">
        <v>1867700</v>
      </c>
      <c r="E103" s="12"/>
      <c r="F103" s="12">
        <f t="shared" si="8"/>
        <v>1867700</v>
      </c>
    </row>
    <row r="104" spans="1:6" ht="111" customHeight="1">
      <c r="A104" s="48" t="s">
        <v>145</v>
      </c>
      <c r="B104" s="4" t="s">
        <v>451</v>
      </c>
      <c r="C104" s="4">
        <v>600</v>
      </c>
      <c r="D104" s="13">
        <v>132300</v>
      </c>
      <c r="E104" s="12"/>
      <c r="F104" s="12">
        <f t="shared" si="8"/>
        <v>132300</v>
      </c>
    </row>
    <row r="105" spans="1:6" ht="93.75" customHeight="1">
      <c r="A105" s="48" t="s">
        <v>516</v>
      </c>
      <c r="B105" s="4" t="s">
        <v>568</v>
      </c>
      <c r="C105" s="4">
        <v>600</v>
      </c>
      <c r="D105" s="13">
        <v>1014000</v>
      </c>
      <c r="E105" s="12"/>
      <c r="F105" s="12">
        <f t="shared" si="8"/>
        <v>1014000</v>
      </c>
    </row>
    <row r="106" spans="1:6" ht="109.5" customHeight="1">
      <c r="A106" s="48" t="s">
        <v>490</v>
      </c>
      <c r="B106" s="4" t="s">
        <v>452</v>
      </c>
      <c r="C106" s="4">
        <v>600</v>
      </c>
      <c r="D106" s="13">
        <v>86000</v>
      </c>
      <c r="E106" s="12"/>
      <c r="F106" s="12">
        <f t="shared" si="8"/>
        <v>86000</v>
      </c>
    </row>
    <row r="107" spans="1:6" ht="95.25" customHeight="1">
      <c r="A107" s="48" t="s">
        <v>572</v>
      </c>
      <c r="B107" s="4" t="s">
        <v>569</v>
      </c>
      <c r="C107" s="4">
        <v>600</v>
      </c>
      <c r="D107" s="13">
        <v>3483395</v>
      </c>
      <c r="E107" s="12"/>
      <c r="F107" s="12">
        <f t="shared" si="8"/>
        <v>3483395</v>
      </c>
    </row>
    <row r="108" spans="1:6" ht="108.75" customHeight="1">
      <c r="A108" s="48" t="s">
        <v>200</v>
      </c>
      <c r="B108" s="4" t="s">
        <v>104</v>
      </c>
      <c r="C108" s="4">
        <v>600</v>
      </c>
      <c r="D108" s="13">
        <v>105500</v>
      </c>
      <c r="E108" s="12"/>
      <c r="F108" s="12">
        <f t="shared" si="8"/>
        <v>105500</v>
      </c>
    </row>
    <row r="109" spans="1:6" ht="80.25" customHeight="1">
      <c r="A109" s="48" t="s">
        <v>341</v>
      </c>
      <c r="B109" s="4" t="s">
        <v>342</v>
      </c>
      <c r="C109" s="4">
        <v>600</v>
      </c>
      <c r="D109" s="13">
        <v>3025385</v>
      </c>
      <c r="E109" s="12">
        <v>37097</v>
      </c>
      <c r="F109" s="12">
        <f t="shared" si="8"/>
        <v>3062482</v>
      </c>
    </row>
    <row r="110" spans="1:6" ht="46.5" customHeight="1">
      <c r="A110" s="48" t="s">
        <v>522</v>
      </c>
      <c r="B110" s="4" t="s">
        <v>460</v>
      </c>
      <c r="C110" s="4">
        <v>600</v>
      </c>
      <c r="D110" s="13">
        <v>200000</v>
      </c>
      <c r="E110" s="12"/>
      <c r="F110" s="12">
        <f>D110+E110</f>
        <v>200000</v>
      </c>
    </row>
    <row r="111" spans="1:6" ht="93.75" customHeight="1">
      <c r="A111" s="48" t="s">
        <v>394</v>
      </c>
      <c r="B111" s="4" t="s">
        <v>393</v>
      </c>
      <c r="C111" s="4">
        <v>600</v>
      </c>
      <c r="D111" s="13">
        <v>10550</v>
      </c>
      <c r="E111" s="12"/>
      <c r="F111" s="12">
        <f t="shared" si="8"/>
        <v>10550</v>
      </c>
    </row>
    <row r="112" spans="1:6" ht="32.25" customHeight="1">
      <c r="A112" s="49" t="s">
        <v>539</v>
      </c>
      <c r="B112" s="31" t="s">
        <v>540</v>
      </c>
      <c r="C112" s="31"/>
      <c r="D112" s="33">
        <f>SUM(D113:D117)</f>
        <v>8500511.620000001</v>
      </c>
      <c r="E112" s="33">
        <f>SUM(E113:E117)</f>
        <v>30055</v>
      </c>
      <c r="F112" s="33">
        <f>SUM(F113:F117)</f>
        <v>8530566.620000001</v>
      </c>
    </row>
    <row r="113" spans="1:6" ht="96" customHeight="1">
      <c r="A113" s="48" t="s">
        <v>97</v>
      </c>
      <c r="B113" s="4" t="s">
        <v>481</v>
      </c>
      <c r="C113" s="4">
        <v>600</v>
      </c>
      <c r="D113" s="13">
        <v>3524800</v>
      </c>
      <c r="E113" s="12"/>
      <c r="F113" s="12">
        <f>D113+E113</f>
        <v>3524800</v>
      </c>
    </row>
    <row r="114" spans="1:6" ht="125.25" customHeight="1">
      <c r="A114" s="55" t="s">
        <v>296</v>
      </c>
      <c r="B114" s="56" t="s">
        <v>570</v>
      </c>
      <c r="C114" s="4">
        <v>600</v>
      </c>
      <c r="D114" s="13">
        <v>9300</v>
      </c>
      <c r="E114" s="12"/>
      <c r="F114" s="12">
        <f>D114+E114</f>
        <v>9300</v>
      </c>
    </row>
    <row r="115" spans="1:6" ht="77.25" customHeight="1">
      <c r="A115" s="55" t="s">
        <v>176</v>
      </c>
      <c r="B115" s="56" t="s">
        <v>214</v>
      </c>
      <c r="C115" s="4">
        <v>600</v>
      </c>
      <c r="D115" s="13">
        <f>2388600-2100-8000</f>
        <v>2378500</v>
      </c>
      <c r="E115" s="12"/>
      <c r="F115" s="12">
        <f>D115+E115</f>
        <v>2378500</v>
      </c>
    </row>
    <row r="116" spans="1:6" ht="94.5">
      <c r="A116" s="55" t="s">
        <v>364</v>
      </c>
      <c r="B116" s="56" t="s">
        <v>175</v>
      </c>
      <c r="C116" s="4">
        <v>600</v>
      </c>
      <c r="D116" s="13">
        <v>140912.62</v>
      </c>
      <c r="E116" s="12"/>
      <c r="F116" s="12">
        <f>D116+E116</f>
        <v>140912.62</v>
      </c>
    </row>
    <row r="117" spans="1:6" ht="76.5" customHeight="1">
      <c r="A117" s="48" t="s">
        <v>341</v>
      </c>
      <c r="B117" s="4" t="s">
        <v>280</v>
      </c>
      <c r="C117" s="4">
        <v>600</v>
      </c>
      <c r="D117" s="13">
        <v>2446999</v>
      </c>
      <c r="E117" s="12">
        <v>30055</v>
      </c>
      <c r="F117" s="12">
        <f>D117+E117</f>
        <v>2477054</v>
      </c>
    </row>
    <row r="118" spans="1:6" ht="47.25" customHeight="1">
      <c r="A118" s="44" t="s">
        <v>34</v>
      </c>
      <c r="B118" s="31" t="s">
        <v>35</v>
      </c>
      <c r="C118" s="31"/>
      <c r="D118" s="33">
        <f>SUM(D119:D124)</f>
        <v>4362102.83</v>
      </c>
      <c r="E118" s="33">
        <f>SUM(E119:E124)</f>
        <v>5445</v>
      </c>
      <c r="F118" s="33">
        <f>SUM(F119:F124)</f>
        <v>4367547.83</v>
      </c>
    </row>
    <row r="119" spans="1:6" ht="48" customHeight="1">
      <c r="A119" s="48" t="s">
        <v>282</v>
      </c>
      <c r="B119" s="4" t="s">
        <v>283</v>
      </c>
      <c r="C119" s="4">
        <v>600</v>
      </c>
      <c r="D119" s="13">
        <v>2065026</v>
      </c>
      <c r="E119" s="12"/>
      <c r="F119" s="12">
        <f aca="true" t="shared" si="9" ref="F119:F124">D119+E119</f>
        <v>2065026</v>
      </c>
    </row>
    <row r="120" spans="1:6" ht="48" customHeight="1">
      <c r="A120" s="48" t="s">
        <v>282</v>
      </c>
      <c r="B120" s="4" t="s">
        <v>348</v>
      </c>
      <c r="C120" s="4">
        <v>600</v>
      </c>
      <c r="D120" s="13">
        <v>202393.83</v>
      </c>
      <c r="E120" s="12"/>
      <c r="F120" s="12">
        <f t="shared" si="9"/>
        <v>202393.83</v>
      </c>
    </row>
    <row r="121" spans="1:6" ht="47.25" customHeight="1">
      <c r="A121" s="48" t="s">
        <v>560</v>
      </c>
      <c r="B121" s="56" t="s">
        <v>561</v>
      </c>
      <c r="C121" s="4">
        <v>600</v>
      </c>
      <c r="D121" s="13">
        <v>70824</v>
      </c>
      <c r="E121" s="12"/>
      <c r="F121" s="12">
        <f t="shared" si="9"/>
        <v>70824</v>
      </c>
    </row>
    <row r="122" spans="1:6" ht="78.75" customHeight="1">
      <c r="A122" s="48" t="s">
        <v>341</v>
      </c>
      <c r="B122" s="4" t="s">
        <v>281</v>
      </c>
      <c r="C122" s="4">
        <v>600</v>
      </c>
      <c r="D122" s="13">
        <v>444909</v>
      </c>
      <c r="E122" s="12">
        <v>5445</v>
      </c>
      <c r="F122" s="12">
        <f t="shared" si="9"/>
        <v>450354</v>
      </c>
    </row>
    <row r="123" spans="1:6" ht="47.25" customHeight="1">
      <c r="A123" s="48" t="s">
        <v>522</v>
      </c>
      <c r="B123" s="4" t="s">
        <v>523</v>
      </c>
      <c r="C123" s="4">
        <v>600</v>
      </c>
      <c r="D123" s="13">
        <v>1500000</v>
      </c>
      <c r="E123" s="12"/>
      <c r="F123" s="12">
        <f t="shared" si="9"/>
        <v>1500000</v>
      </c>
    </row>
    <row r="124" spans="1:6" ht="48" customHeight="1">
      <c r="A124" s="59" t="s">
        <v>524</v>
      </c>
      <c r="B124" s="5" t="s">
        <v>525</v>
      </c>
      <c r="C124" s="4">
        <v>600</v>
      </c>
      <c r="D124" s="13">
        <v>78950</v>
      </c>
      <c r="E124" s="12"/>
      <c r="F124" s="12">
        <f t="shared" si="9"/>
        <v>78950</v>
      </c>
    </row>
    <row r="125" spans="1:6" ht="51.75" customHeight="1">
      <c r="A125" s="44" t="s">
        <v>109</v>
      </c>
      <c r="B125" s="31" t="s">
        <v>110</v>
      </c>
      <c r="C125" s="6"/>
      <c r="D125" s="33">
        <f>SUM(D126:D127)</f>
        <v>54248</v>
      </c>
      <c r="E125" s="33">
        <f>SUM(E126:E127)</f>
        <v>0</v>
      </c>
      <c r="F125" s="33">
        <f>SUM(F126:F127)</f>
        <v>54248</v>
      </c>
    </row>
    <row r="126" spans="1:6" ht="48.75" customHeight="1">
      <c r="A126" s="48" t="s">
        <v>313</v>
      </c>
      <c r="B126" s="4" t="s">
        <v>107</v>
      </c>
      <c r="C126" s="4">
        <v>600</v>
      </c>
      <c r="D126" s="13">
        <v>4248</v>
      </c>
      <c r="E126" s="12"/>
      <c r="F126" s="12">
        <f>D126+E126</f>
        <v>4248</v>
      </c>
    </row>
    <row r="127" spans="1:6" ht="63.75" customHeight="1">
      <c r="A127" s="48" t="s">
        <v>108</v>
      </c>
      <c r="B127" s="4" t="s">
        <v>152</v>
      </c>
      <c r="C127" s="4">
        <v>600</v>
      </c>
      <c r="D127" s="13">
        <v>50000</v>
      </c>
      <c r="E127" s="12"/>
      <c r="F127" s="12">
        <f>D127+E127</f>
        <v>50000</v>
      </c>
    </row>
    <row r="128" spans="1:6" s="17" customFormat="1" ht="45" customHeight="1">
      <c r="A128" s="80" t="s">
        <v>423</v>
      </c>
      <c r="B128" s="16" t="s">
        <v>284</v>
      </c>
      <c r="C128" s="16"/>
      <c r="D128" s="18">
        <f>D129+D142+D153+D158+D165</f>
        <v>37331112.39</v>
      </c>
      <c r="E128" s="18">
        <f>E129+E142+E153+E158+E165</f>
        <v>0</v>
      </c>
      <c r="F128" s="18">
        <f>F129+F142+F153+F158+F165</f>
        <v>37331112.39</v>
      </c>
    </row>
    <row r="129" spans="1:6" s="17" customFormat="1" ht="32.25" customHeight="1">
      <c r="A129" s="47" t="s">
        <v>36</v>
      </c>
      <c r="B129" s="34" t="s">
        <v>37</v>
      </c>
      <c r="C129" s="34"/>
      <c r="D129" s="35">
        <f>SUM(D130:D141)</f>
        <v>4515188</v>
      </c>
      <c r="E129" s="35">
        <f>SUM(E130:E141)</f>
        <v>0</v>
      </c>
      <c r="F129" s="35">
        <f>SUM(F130:F141)</f>
        <v>4515188</v>
      </c>
    </row>
    <row r="130" spans="1:6" ht="32.25" customHeight="1">
      <c r="A130" s="48" t="s">
        <v>507</v>
      </c>
      <c r="B130" s="4" t="s">
        <v>133</v>
      </c>
      <c r="C130" s="4">
        <v>800</v>
      </c>
      <c r="D130" s="13">
        <v>300000</v>
      </c>
      <c r="E130" s="12"/>
      <c r="F130" s="12">
        <f>D130+E130</f>
        <v>300000</v>
      </c>
    </row>
    <row r="131" spans="1:6" ht="62.25" customHeight="1">
      <c r="A131" s="45" t="s">
        <v>134</v>
      </c>
      <c r="B131" s="4" t="s">
        <v>216</v>
      </c>
      <c r="C131" s="4">
        <v>100</v>
      </c>
      <c r="D131" s="13">
        <f>3463100</f>
        <v>3463100</v>
      </c>
      <c r="E131" s="12"/>
      <c r="F131" s="12">
        <f aca="true" t="shared" si="10" ref="F131:F141">D131+E131</f>
        <v>3463100</v>
      </c>
    </row>
    <row r="132" spans="1:6" ht="47.25" customHeight="1">
      <c r="A132" s="45" t="s">
        <v>215</v>
      </c>
      <c r="B132" s="4" t="s">
        <v>216</v>
      </c>
      <c r="C132" s="4">
        <v>200</v>
      </c>
      <c r="D132" s="13">
        <v>106400</v>
      </c>
      <c r="E132" s="12"/>
      <c r="F132" s="12">
        <f t="shared" si="10"/>
        <v>106400</v>
      </c>
    </row>
    <row r="133" spans="1:6" ht="47.25" customHeight="1">
      <c r="A133" s="45" t="s">
        <v>23</v>
      </c>
      <c r="B133" s="4" t="s">
        <v>374</v>
      </c>
      <c r="C133" s="4">
        <v>200</v>
      </c>
      <c r="D133" s="13">
        <v>7128</v>
      </c>
      <c r="E133" s="12"/>
      <c r="F133" s="12">
        <f t="shared" si="10"/>
        <v>7128</v>
      </c>
    </row>
    <row r="134" spans="1:6" ht="30" customHeight="1">
      <c r="A134" s="45" t="s">
        <v>217</v>
      </c>
      <c r="B134" s="4" t="s">
        <v>216</v>
      </c>
      <c r="C134" s="4">
        <v>800</v>
      </c>
      <c r="D134" s="13">
        <v>100</v>
      </c>
      <c r="E134" s="12"/>
      <c r="F134" s="12">
        <f t="shared" si="10"/>
        <v>100</v>
      </c>
    </row>
    <row r="135" spans="1:6" ht="61.5" customHeight="1">
      <c r="A135" s="45" t="s">
        <v>218</v>
      </c>
      <c r="B135" s="4" t="s">
        <v>219</v>
      </c>
      <c r="C135" s="4">
        <v>200</v>
      </c>
      <c r="D135" s="13">
        <f>270200-45000</f>
        <v>225200</v>
      </c>
      <c r="E135" s="12"/>
      <c r="F135" s="12">
        <f t="shared" si="10"/>
        <v>225200</v>
      </c>
    </row>
    <row r="136" spans="1:6" ht="66.75" customHeight="1">
      <c r="A136" s="45" t="s">
        <v>375</v>
      </c>
      <c r="B136" s="4" t="s">
        <v>368</v>
      </c>
      <c r="C136" s="4">
        <v>200</v>
      </c>
      <c r="D136" s="13">
        <v>35360</v>
      </c>
      <c r="E136" s="12"/>
      <c r="F136" s="12">
        <f t="shared" si="10"/>
        <v>35360</v>
      </c>
    </row>
    <row r="137" spans="1:6" ht="81" customHeight="1">
      <c r="A137" s="50" t="s">
        <v>285</v>
      </c>
      <c r="B137" s="4" t="s">
        <v>221</v>
      </c>
      <c r="C137" s="4">
        <v>100</v>
      </c>
      <c r="D137" s="13">
        <v>13300</v>
      </c>
      <c r="E137" s="12"/>
      <c r="F137" s="12">
        <f t="shared" si="10"/>
        <v>13300</v>
      </c>
    </row>
    <row r="138" spans="1:6" ht="81" customHeight="1">
      <c r="A138" s="50" t="s">
        <v>486</v>
      </c>
      <c r="B138" s="4" t="s">
        <v>222</v>
      </c>
      <c r="C138" s="4">
        <v>100</v>
      </c>
      <c r="D138" s="13">
        <v>32500</v>
      </c>
      <c r="E138" s="12"/>
      <c r="F138" s="12">
        <f t="shared" si="10"/>
        <v>32500</v>
      </c>
    </row>
    <row r="139" spans="1:6" ht="78.75" customHeight="1">
      <c r="A139" s="50" t="s">
        <v>487</v>
      </c>
      <c r="B139" s="4" t="s">
        <v>223</v>
      </c>
      <c r="C139" s="4">
        <v>100</v>
      </c>
      <c r="D139" s="13">
        <v>11800</v>
      </c>
      <c r="E139" s="12"/>
      <c r="F139" s="12">
        <f t="shared" si="10"/>
        <v>11800</v>
      </c>
    </row>
    <row r="140" spans="1:6" ht="78.75" customHeight="1">
      <c r="A140" s="50" t="s">
        <v>488</v>
      </c>
      <c r="B140" s="4" t="s">
        <v>220</v>
      </c>
      <c r="C140" s="4">
        <v>100</v>
      </c>
      <c r="D140" s="13">
        <v>22900</v>
      </c>
      <c r="E140" s="12"/>
      <c r="F140" s="12">
        <f t="shared" si="10"/>
        <v>22900</v>
      </c>
    </row>
    <row r="141" spans="1:6" ht="32.25" customHeight="1">
      <c r="A141" s="50" t="s">
        <v>211</v>
      </c>
      <c r="B141" s="4" t="s">
        <v>210</v>
      </c>
      <c r="C141" s="4">
        <v>700</v>
      </c>
      <c r="D141" s="13">
        <v>297400</v>
      </c>
      <c r="E141" s="12"/>
      <c r="F141" s="12">
        <f t="shared" si="10"/>
        <v>297400</v>
      </c>
    </row>
    <row r="142" spans="1:6" ht="48.75" customHeight="1">
      <c r="A142" s="44" t="s">
        <v>38</v>
      </c>
      <c r="B142" s="31" t="s">
        <v>39</v>
      </c>
      <c r="C142" s="31"/>
      <c r="D142" s="33">
        <f>SUM(D143:D152)</f>
        <v>2228689.99</v>
      </c>
      <c r="E142" s="33">
        <f>SUM(E143:E152)</f>
        <v>0</v>
      </c>
      <c r="F142" s="33">
        <f>SUM(F143:F152)</f>
        <v>2228689.99</v>
      </c>
    </row>
    <row r="143" spans="1:6" ht="62.25" customHeight="1">
      <c r="A143" s="45" t="s">
        <v>134</v>
      </c>
      <c r="B143" s="4" t="s">
        <v>312</v>
      </c>
      <c r="C143" s="4">
        <v>100</v>
      </c>
      <c r="D143" s="13">
        <v>1841800</v>
      </c>
      <c r="E143" s="12">
        <v>-1.19</v>
      </c>
      <c r="F143" s="12">
        <f>D143+E143</f>
        <v>1841798.81</v>
      </c>
    </row>
    <row r="144" spans="1:6" ht="47.25" customHeight="1">
      <c r="A144" s="45" t="s">
        <v>215</v>
      </c>
      <c r="B144" s="4" t="s">
        <v>312</v>
      </c>
      <c r="C144" s="4">
        <v>200</v>
      </c>
      <c r="D144" s="13">
        <v>111100</v>
      </c>
      <c r="E144" s="12"/>
      <c r="F144" s="12">
        <f aca="true" t="shared" si="11" ref="F144:F152">D144+E144</f>
        <v>111100</v>
      </c>
    </row>
    <row r="145" spans="1:6" ht="34.5" customHeight="1">
      <c r="A145" s="45" t="s">
        <v>217</v>
      </c>
      <c r="B145" s="4" t="s">
        <v>312</v>
      </c>
      <c r="C145" s="4">
        <v>800</v>
      </c>
      <c r="D145" s="13">
        <v>0</v>
      </c>
      <c r="E145" s="12">
        <v>1.19</v>
      </c>
      <c r="F145" s="12">
        <f>D145+E145</f>
        <v>1.19</v>
      </c>
    </row>
    <row r="146" spans="1:6" ht="47.25" customHeight="1">
      <c r="A146" s="45" t="s">
        <v>215</v>
      </c>
      <c r="B146" s="4" t="s">
        <v>377</v>
      </c>
      <c r="C146" s="4">
        <v>200</v>
      </c>
      <c r="D146" s="13">
        <v>5752</v>
      </c>
      <c r="E146" s="12"/>
      <c r="F146" s="12">
        <f t="shared" si="11"/>
        <v>5752</v>
      </c>
    </row>
    <row r="147" spans="1:6" ht="60.75" customHeight="1">
      <c r="A147" s="45" t="s">
        <v>398</v>
      </c>
      <c r="B147" s="4" t="s">
        <v>149</v>
      </c>
      <c r="C147" s="4">
        <v>200</v>
      </c>
      <c r="D147" s="13">
        <v>200000</v>
      </c>
      <c r="E147" s="12"/>
      <c r="F147" s="12">
        <f t="shared" si="11"/>
        <v>200000</v>
      </c>
    </row>
    <row r="148" spans="1:6" ht="46.5" customHeight="1">
      <c r="A148" s="53" t="s">
        <v>65</v>
      </c>
      <c r="B148" s="5" t="s">
        <v>192</v>
      </c>
      <c r="C148" s="4">
        <v>200</v>
      </c>
      <c r="D148" s="13">
        <v>19237.99</v>
      </c>
      <c r="E148" s="12"/>
      <c r="F148" s="12">
        <f t="shared" si="11"/>
        <v>19237.99</v>
      </c>
    </row>
    <row r="149" spans="1:6" ht="96" customHeight="1">
      <c r="A149" s="50" t="s">
        <v>142</v>
      </c>
      <c r="B149" s="4" t="s">
        <v>89</v>
      </c>
      <c r="C149" s="4">
        <v>100</v>
      </c>
      <c r="D149" s="13">
        <v>12700</v>
      </c>
      <c r="E149" s="12"/>
      <c r="F149" s="12">
        <f t="shared" si="11"/>
        <v>12700</v>
      </c>
    </row>
    <row r="150" spans="1:6" ht="96" customHeight="1">
      <c r="A150" s="50" t="s">
        <v>360</v>
      </c>
      <c r="B150" s="4" t="s">
        <v>90</v>
      </c>
      <c r="C150" s="4">
        <v>100</v>
      </c>
      <c r="D150" s="13">
        <v>12700</v>
      </c>
      <c r="E150" s="12"/>
      <c r="F150" s="12">
        <f t="shared" si="11"/>
        <v>12700</v>
      </c>
    </row>
    <row r="151" spans="1:6" ht="97.5" customHeight="1">
      <c r="A151" s="50" t="s">
        <v>573</v>
      </c>
      <c r="B151" s="4" t="s">
        <v>91</v>
      </c>
      <c r="C151" s="4">
        <v>100</v>
      </c>
      <c r="D151" s="13">
        <v>12700</v>
      </c>
      <c r="E151" s="12"/>
      <c r="F151" s="12">
        <f t="shared" si="11"/>
        <v>12700</v>
      </c>
    </row>
    <row r="152" spans="1:6" ht="96" customHeight="1">
      <c r="A152" s="50" t="s">
        <v>88</v>
      </c>
      <c r="B152" s="4" t="s">
        <v>92</v>
      </c>
      <c r="C152" s="4">
        <v>100</v>
      </c>
      <c r="D152" s="13">
        <v>12700</v>
      </c>
      <c r="E152" s="12"/>
      <c r="F152" s="12">
        <f t="shared" si="11"/>
        <v>12700</v>
      </c>
    </row>
    <row r="153" spans="1:6" ht="31.5" customHeight="1">
      <c r="A153" s="49" t="s">
        <v>40</v>
      </c>
      <c r="B153" s="31" t="s">
        <v>41</v>
      </c>
      <c r="C153" s="31"/>
      <c r="D153" s="33">
        <f>SUM(D154:D157)</f>
        <v>1992533.12</v>
      </c>
      <c r="E153" s="33">
        <f>SUM(E154:E157)</f>
        <v>0</v>
      </c>
      <c r="F153" s="33">
        <f>SUM(F154:F157)</f>
        <v>1992533.12</v>
      </c>
    </row>
    <row r="154" spans="1:6" ht="62.25" customHeight="1">
      <c r="A154" s="45" t="s">
        <v>134</v>
      </c>
      <c r="B154" s="4" t="s">
        <v>93</v>
      </c>
      <c r="C154" s="4">
        <v>100</v>
      </c>
      <c r="D154" s="13">
        <v>1822055.12</v>
      </c>
      <c r="E154" s="12"/>
      <c r="F154" s="12">
        <f>D154+E154</f>
        <v>1822055.12</v>
      </c>
    </row>
    <row r="155" spans="1:6" ht="47.25" customHeight="1">
      <c r="A155" s="45" t="s">
        <v>215</v>
      </c>
      <c r="B155" s="4" t="s">
        <v>93</v>
      </c>
      <c r="C155" s="4">
        <v>200</v>
      </c>
      <c r="D155" s="13">
        <f>118000-1500</f>
        <v>116500</v>
      </c>
      <c r="E155" s="12"/>
      <c r="F155" s="12">
        <f>D155+E155</f>
        <v>116500</v>
      </c>
    </row>
    <row r="156" spans="1:6" ht="47.25" customHeight="1">
      <c r="A156" s="45" t="s">
        <v>215</v>
      </c>
      <c r="B156" s="4" t="s">
        <v>344</v>
      </c>
      <c r="C156" s="4">
        <v>200</v>
      </c>
      <c r="D156" s="13">
        <v>36678</v>
      </c>
      <c r="E156" s="12"/>
      <c r="F156" s="12">
        <f>D156+E156</f>
        <v>36678</v>
      </c>
    </row>
    <row r="157" spans="1:6" ht="31.5" customHeight="1">
      <c r="A157" s="45" t="s">
        <v>217</v>
      </c>
      <c r="B157" s="4" t="s">
        <v>93</v>
      </c>
      <c r="C157" s="4">
        <v>800</v>
      </c>
      <c r="D157" s="13">
        <v>17300</v>
      </c>
      <c r="E157" s="12"/>
      <c r="F157" s="12">
        <f>D157+E157</f>
        <v>17300</v>
      </c>
    </row>
    <row r="158" spans="1:6" ht="78.75" customHeight="1">
      <c r="A158" s="49" t="s">
        <v>6</v>
      </c>
      <c r="B158" s="31" t="s">
        <v>7</v>
      </c>
      <c r="C158" s="31"/>
      <c r="D158" s="33">
        <f>SUM(D159:D164)</f>
        <v>10182283.27</v>
      </c>
      <c r="E158" s="33">
        <f>SUM(E159:E164)</f>
        <v>0</v>
      </c>
      <c r="F158" s="33">
        <f>SUM(F159:F164)</f>
        <v>10182283.27</v>
      </c>
    </row>
    <row r="159" spans="1:6" ht="47.25" customHeight="1">
      <c r="A159" s="48" t="s">
        <v>337</v>
      </c>
      <c r="B159" s="4" t="s">
        <v>94</v>
      </c>
      <c r="C159" s="4">
        <v>600</v>
      </c>
      <c r="D159" s="13">
        <f>4674800-2100</f>
        <v>4672700</v>
      </c>
      <c r="E159" s="12"/>
      <c r="F159" s="12">
        <f aca="true" t="shared" si="12" ref="F159:F164">D159+E159</f>
        <v>4672700</v>
      </c>
    </row>
    <row r="160" spans="1:6" ht="47.25">
      <c r="A160" s="48" t="s">
        <v>24</v>
      </c>
      <c r="B160" s="4" t="s">
        <v>349</v>
      </c>
      <c r="C160" s="4">
        <v>600</v>
      </c>
      <c r="D160" s="13">
        <v>445103.27</v>
      </c>
      <c r="E160" s="12"/>
      <c r="F160" s="12">
        <f t="shared" si="12"/>
        <v>445103.27</v>
      </c>
    </row>
    <row r="161" spans="1:6" ht="66.75" customHeight="1">
      <c r="A161" s="45" t="s">
        <v>134</v>
      </c>
      <c r="B161" s="4" t="s">
        <v>95</v>
      </c>
      <c r="C161" s="4">
        <v>100</v>
      </c>
      <c r="D161" s="13">
        <v>4871422.82</v>
      </c>
      <c r="E161" s="12"/>
      <c r="F161" s="12">
        <f t="shared" si="12"/>
        <v>4871422.82</v>
      </c>
    </row>
    <row r="162" spans="1:6" ht="50.25" customHeight="1">
      <c r="A162" s="45" t="s">
        <v>215</v>
      </c>
      <c r="B162" s="4" t="s">
        <v>95</v>
      </c>
      <c r="C162" s="4">
        <v>200</v>
      </c>
      <c r="D162" s="13">
        <f>129300+15500+18800</f>
        <v>163600</v>
      </c>
      <c r="E162" s="12"/>
      <c r="F162" s="12">
        <f t="shared" si="12"/>
        <v>163600</v>
      </c>
    </row>
    <row r="163" spans="1:6" ht="34.5" customHeight="1">
      <c r="A163" s="45" t="s">
        <v>29</v>
      </c>
      <c r="B163" s="4" t="s">
        <v>95</v>
      </c>
      <c r="C163" s="4">
        <v>300</v>
      </c>
      <c r="D163" s="13">
        <v>25877.18</v>
      </c>
      <c r="E163" s="12"/>
      <c r="F163" s="12">
        <f t="shared" si="12"/>
        <v>25877.18</v>
      </c>
    </row>
    <row r="164" spans="1:6" ht="52.5" customHeight="1">
      <c r="A164" s="45" t="s">
        <v>25</v>
      </c>
      <c r="B164" s="4" t="s">
        <v>376</v>
      </c>
      <c r="C164" s="4">
        <v>200</v>
      </c>
      <c r="D164" s="13">
        <v>3580</v>
      </c>
      <c r="E164" s="12"/>
      <c r="F164" s="12">
        <f t="shared" si="12"/>
        <v>3580</v>
      </c>
    </row>
    <row r="165" spans="1:6" ht="48.75" customHeight="1">
      <c r="A165" s="49" t="s">
        <v>8</v>
      </c>
      <c r="B165" s="31" t="s">
        <v>9</v>
      </c>
      <c r="C165" s="31"/>
      <c r="D165" s="33">
        <f>SUM(D166:D186)</f>
        <v>18412418.009999998</v>
      </c>
      <c r="E165" s="33">
        <f>SUM(E166:E186)</f>
        <v>0</v>
      </c>
      <c r="F165" s="33">
        <f>SUM(F166:F186)</f>
        <v>18412418.009999998</v>
      </c>
    </row>
    <row r="166" spans="1:6" s="19" customFormat="1" ht="64.5" customHeight="1">
      <c r="A166" s="51" t="s">
        <v>0</v>
      </c>
      <c r="B166" s="4" t="s">
        <v>332</v>
      </c>
      <c r="C166" s="4">
        <v>100</v>
      </c>
      <c r="D166" s="13">
        <v>1249100</v>
      </c>
      <c r="E166" s="13"/>
      <c r="F166" s="13">
        <f>D166+E166</f>
        <v>1249100</v>
      </c>
    </row>
    <row r="167" spans="1:6" ht="62.25" customHeight="1">
      <c r="A167" s="45" t="s">
        <v>134</v>
      </c>
      <c r="B167" s="4" t="s">
        <v>96</v>
      </c>
      <c r="C167" s="4">
        <v>100</v>
      </c>
      <c r="D167" s="13">
        <v>12881296.78</v>
      </c>
      <c r="E167" s="12"/>
      <c r="F167" s="13">
        <f aca="true" t="shared" si="13" ref="F167:F186">D167+E167</f>
        <v>12881296.78</v>
      </c>
    </row>
    <row r="168" spans="1:6" ht="47.25" customHeight="1">
      <c r="A168" s="45" t="s">
        <v>215</v>
      </c>
      <c r="B168" s="4" t="s">
        <v>96</v>
      </c>
      <c r="C168" s="4">
        <v>200</v>
      </c>
      <c r="D168" s="13">
        <f>1861200+3900</f>
        <v>1865100</v>
      </c>
      <c r="E168" s="12"/>
      <c r="F168" s="13">
        <f t="shared" si="13"/>
        <v>1865100</v>
      </c>
    </row>
    <row r="169" spans="1:6" ht="47.25" customHeight="1">
      <c r="A169" s="45" t="s">
        <v>23</v>
      </c>
      <c r="B169" s="4" t="s">
        <v>352</v>
      </c>
      <c r="C169" s="4">
        <v>200</v>
      </c>
      <c r="D169" s="13">
        <v>35873</v>
      </c>
      <c r="E169" s="12"/>
      <c r="F169" s="13">
        <f t="shared" si="13"/>
        <v>35873</v>
      </c>
    </row>
    <row r="170" spans="1:6" ht="30.75" customHeight="1">
      <c r="A170" s="45" t="s">
        <v>217</v>
      </c>
      <c r="B170" s="4" t="s">
        <v>96</v>
      </c>
      <c r="C170" s="4">
        <v>800</v>
      </c>
      <c r="D170" s="13">
        <v>35000</v>
      </c>
      <c r="E170" s="12"/>
      <c r="F170" s="13">
        <f t="shared" si="13"/>
        <v>35000</v>
      </c>
    </row>
    <row r="171" spans="1:6" ht="78.75" customHeight="1">
      <c r="A171" s="50" t="s">
        <v>493</v>
      </c>
      <c r="B171" s="4" t="s">
        <v>494</v>
      </c>
      <c r="C171" s="4">
        <v>200</v>
      </c>
      <c r="D171" s="13">
        <v>50000</v>
      </c>
      <c r="E171" s="12"/>
      <c r="F171" s="13">
        <f t="shared" si="13"/>
        <v>50000</v>
      </c>
    </row>
    <row r="172" spans="1:6" ht="47.25" customHeight="1">
      <c r="A172" s="50" t="s">
        <v>562</v>
      </c>
      <c r="B172" s="4" t="s">
        <v>563</v>
      </c>
      <c r="C172" s="4">
        <v>200</v>
      </c>
      <c r="D172" s="13">
        <v>263000</v>
      </c>
      <c r="E172" s="12"/>
      <c r="F172" s="13">
        <f t="shared" si="13"/>
        <v>263000</v>
      </c>
    </row>
    <row r="173" spans="1:6" ht="61.5" customHeight="1">
      <c r="A173" s="50" t="s">
        <v>26</v>
      </c>
      <c r="B173" s="4" t="s">
        <v>353</v>
      </c>
      <c r="C173" s="4">
        <v>200</v>
      </c>
      <c r="D173" s="13">
        <v>73706</v>
      </c>
      <c r="E173" s="12"/>
      <c r="F173" s="13">
        <f t="shared" si="13"/>
        <v>73706</v>
      </c>
    </row>
    <row r="174" spans="1:6" ht="32.25" customHeight="1">
      <c r="A174" s="45" t="s">
        <v>290</v>
      </c>
      <c r="B174" s="4" t="s">
        <v>291</v>
      </c>
      <c r="C174" s="4">
        <v>200</v>
      </c>
      <c r="D174" s="13">
        <v>338345.16</v>
      </c>
      <c r="E174" s="12"/>
      <c r="F174" s="13">
        <f t="shared" si="13"/>
        <v>338345.16</v>
      </c>
    </row>
    <row r="175" spans="1:6" s="19" customFormat="1" ht="45.75" customHeight="1">
      <c r="A175" s="53" t="s">
        <v>371</v>
      </c>
      <c r="B175" s="5" t="s">
        <v>291</v>
      </c>
      <c r="C175" s="5">
        <v>600</v>
      </c>
      <c r="D175" s="13">
        <v>6000</v>
      </c>
      <c r="E175" s="13"/>
      <c r="F175" s="13">
        <f>D175+E175</f>
        <v>6000</v>
      </c>
    </row>
    <row r="176" spans="1:6" s="19" customFormat="1" ht="33.75" customHeight="1">
      <c r="A176" s="53" t="s">
        <v>10</v>
      </c>
      <c r="B176" s="5" t="s">
        <v>291</v>
      </c>
      <c r="C176" s="5">
        <v>800</v>
      </c>
      <c r="D176" s="13">
        <v>33597.07</v>
      </c>
      <c r="E176" s="13"/>
      <c r="F176" s="13">
        <f t="shared" si="13"/>
        <v>33597.07</v>
      </c>
    </row>
    <row r="177" spans="1:6" ht="47.25" customHeight="1">
      <c r="A177" s="45" t="s">
        <v>506</v>
      </c>
      <c r="B177" s="4" t="s">
        <v>129</v>
      </c>
      <c r="C177" s="4">
        <v>300</v>
      </c>
      <c r="D177" s="13">
        <v>40000</v>
      </c>
      <c r="E177" s="12"/>
      <c r="F177" s="13">
        <f t="shared" si="13"/>
        <v>40000</v>
      </c>
    </row>
    <row r="178" spans="1:6" ht="31.5" customHeight="1">
      <c r="A178" s="45" t="s">
        <v>502</v>
      </c>
      <c r="B178" s="4" t="s">
        <v>130</v>
      </c>
      <c r="C178" s="4">
        <v>300</v>
      </c>
      <c r="D178" s="13">
        <v>1393900</v>
      </c>
      <c r="E178" s="12"/>
      <c r="F178" s="13">
        <f t="shared" si="13"/>
        <v>1393900</v>
      </c>
    </row>
    <row r="179" spans="1:6" ht="94.5" customHeight="1">
      <c r="A179" s="48" t="s">
        <v>232</v>
      </c>
      <c r="B179" s="4" t="s">
        <v>233</v>
      </c>
      <c r="C179" s="4">
        <v>100</v>
      </c>
      <c r="D179" s="13">
        <v>16200</v>
      </c>
      <c r="E179" s="12"/>
      <c r="F179" s="13">
        <f t="shared" si="13"/>
        <v>16200</v>
      </c>
    </row>
    <row r="180" spans="1:6" ht="93.75" customHeight="1">
      <c r="A180" s="48" t="s">
        <v>434</v>
      </c>
      <c r="B180" s="4" t="s">
        <v>435</v>
      </c>
      <c r="C180" s="4">
        <v>100</v>
      </c>
      <c r="D180" s="13">
        <v>39700</v>
      </c>
      <c r="E180" s="12"/>
      <c r="F180" s="13">
        <f t="shared" si="13"/>
        <v>39700</v>
      </c>
    </row>
    <row r="181" spans="1:6" ht="94.5" customHeight="1">
      <c r="A181" s="48" t="s">
        <v>111</v>
      </c>
      <c r="B181" s="4" t="s">
        <v>112</v>
      </c>
      <c r="C181" s="4">
        <v>100</v>
      </c>
      <c r="D181" s="13">
        <v>14300</v>
      </c>
      <c r="E181" s="12"/>
      <c r="F181" s="13">
        <f t="shared" si="13"/>
        <v>14300</v>
      </c>
    </row>
    <row r="182" spans="1:6" ht="95.25" customHeight="1">
      <c r="A182" s="48" t="s">
        <v>303</v>
      </c>
      <c r="B182" s="4" t="s">
        <v>304</v>
      </c>
      <c r="C182" s="4">
        <v>100</v>
      </c>
      <c r="D182" s="13">
        <v>27900</v>
      </c>
      <c r="E182" s="12"/>
      <c r="F182" s="13">
        <f t="shared" si="13"/>
        <v>27900</v>
      </c>
    </row>
    <row r="183" spans="1:6" ht="93" customHeight="1">
      <c r="A183" s="48" t="s">
        <v>1</v>
      </c>
      <c r="B183" s="4" t="s">
        <v>2</v>
      </c>
      <c r="C183" s="4">
        <v>100</v>
      </c>
      <c r="D183" s="13">
        <v>8100</v>
      </c>
      <c r="E183" s="12"/>
      <c r="F183" s="13">
        <f t="shared" si="13"/>
        <v>8100</v>
      </c>
    </row>
    <row r="184" spans="1:6" ht="94.5" customHeight="1">
      <c r="A184" s="48" t="s">
        <v>396</v>
      </c>
      <c r="B184" s="4" t="s">
        <v>397</v>
      </c>
      <c r="C184" s="4">
        <v>100</v>
      </c>
      <c r="D184" s="13">
        <v>20200</v>
      </c>
      <c r="E184" s="12"/>
      <c r="F184" s="13">
        <f t="shared" si="13"/>
        <v>20200</v>
      </c>
    </row>
    <row r="185" spans="1:6" ht="93" customHeight="1">
      <c r="A185" s="48" t="s">
        <v>42</v>
      </c>
      <c r="B185" s="4" t="s">
        <v>43</v>
      </c>
      <c r="C185" s="4">
        <v>100</v>
      </c>
      <c r="D185" s="13">
        <v>7100</v>
      </c>
      <c r="E185" s="12"/>
      <c r="F185" s="13">
        <f t="shared" si="13"/>
        <v>7100</v>
      </c>
    </row>
    <row r="186" spans="1:6" ht="93" customHeight="1">
      <c r="A186" s="48" t="s">
        <v>323</v>
      </c>
      <c r="B186" s="4" t="s">
        <v>324</v>
      </c>
      <c r="C186" s="4">
        <v>100</v>
      </c>
      <c r="D186" s="13">
        <v>14000</v>
      </c>
      <c r="E186" s="12"/>
      <c r="F186" s="13">
        <f t="shared" si="13"/>
        <v>14000</v>
      </c>
    </row>
    <row r="187" spans="1:6" s="17" customFormat="1" ht="51.75" customHeight="1">
      <c r="A187" s="80" t="s">
        <v>231</v>
      </c>
      <c r="B187" s="16" t="s">
        <v>279</v>
      </c>
      <c r="C187" s="16"/>
      <c r="D187" s="18">
        <f>D188+D199+D195</f>
        <v>45361323.76</v>
      </c>
      <c r="E187" s="18">
        <f>E188+E199+E195</f>
        <v>0</v>
      </c>
      <c r="F187" s="18">
        <f>F188+F199+F195</f>
        <v>45361323.76</v>
      </c>
    </row>
    <row r="188" spans="1:6" ht="62.25" customHeight="1">
      <c r="A188" s="52" t="s">
        <v>454</v>
      </c>
      <c r="B188" s="20" t="s">
        <v>71</v>
      </c>
      <c r="C188" s="6"/>
      <c r="D188" s="24">
        <f>SUM(D190:D194)</f>
        <v>43139341.37</v>
      </c>
      <c r="E188" s="24">
        <f>SUM(E190:E194)</f>
        <v>0</v>
      </c>
      <c r="F188" s="24">
        <f>SUM(F190:F194)</f>
        <v>43139341.37</v>
      </c>
    </row>
    <row r="189" spans="1:6" ht="33" customHeight="1">
      <c r="A189" s="44" t="s">
        <v>455</v>
      </c>
      <c r="B189" s="31" t="s">
        <v>456</v>
      </c>
      <c r="C189" s="31"/>
      <c r="D189" s="32">
        <f>SUM(D190:D194)</f>
        <v>43139341.37</v>
      </c>
      <c r="E189" s="32">
        <f>SUM(E190:E194)</f>
        <v>0</v>
      </c>
      <c r="F189" s="32">
        <f>SUM(F190:F194)</f>
        <v>43139341.37</v>
      </c>
    </row>
    <row r="190" spans="1:6" ht="45.75" customHeight="1">
      <c r="A190" s="48" t="s">
        <v>98</v>
      </c>
      <c r="B190" s="5" t="s">
        <v>68</v>
      </c>
      <c r="C190" s="5">
        <v>200</v>
      </c>
      <c r="D190" s="12">
        <v>100000</v>
      </c>
      <c r="E190" s="12"/>
      <c r="F190" s="12">
        <f>D190+E190</f>
        <v>100000</v>
      </c>
    </row>
    <row r="191" spans="1:6" ht="63" customHeight="1">
      <c r="A191" s="59" t="s">
        <v>169</v>
      </c>
      <c r="B191" s="5" t="s">
        <v>170</v>
      </c>
      <c r="C191" s="5">
        <v>200</v>
      </c>
      <c r="D191" s="12">
        <v>328025.58</v>
      </c>
      <c r="E191" s="12"/>
      <c r="F191" s="12">
        <f>D191+E191</f>
        <v>328025.58</v>
      </c>
    </row>
    <row r="192" spans="1:6" ht="47.25">
      <c r="A192" s="59" t="s">
        <v>399</v>
      </c>
      <c r="B192" s="5" t="s">
        <v>400</v>
      </c>
      <c r="C192" s="5">
        <v>200</v>
      </c>
      <c r="D192" s="12">
        <v>85000</v>
      </c>
      <c r="E192" s="12"/>
      <c r="F192" s="12">
        <f>D192+E192</f>
        <v>85000</v>
      </c>
    </row>
    <row r="193" spans="1:6" ht="65.25" customHeight="1">
      <c r="A193" s="86" t="s">
        <v>391</v>
      </c>
      <c r="B193" s="4" t="s">
        <v>392</v>
      </c>
      <c r="C193" s="4">
        <v>400</v>
      </c>
      <c r="D193" s="12">
        <v>40495000</v>
      </c>
      <c r="E193" s="12"/>
      <c r="F193" s="13">
        <f>D193+E193</f>
        <v>40495000</v>
      </c>
    </row>
    <row r="194" spans="1:6" ht="46.5" customHeight="1">
      <c r="A194" s="48" t="s">
        <v>69</v>
      </c>
      <c r="B194" s="4" t="s">
        <v>70</v>
      </c>
      <c r="C194" s="4">
        <v>400</v>
      </c>
      <c r="D194" s="12">
        <v>2131315.79</v>
      </c>
      <c r="E194" s="12"/>
      <c r="F194" s="12">
        <f>D194+E194</f>
        <v>2131315.79</v>
      </c>
    </row>
    <row r="195" spans="1:6" ht="46.5" customHeight="1">
      <c r="A195" s="61" t="s">
        <v>437</v>
      </c>
      <c r="B195" s="20" t="s">
        <v>438</v>
      </c>
      <c r="C195" s="20"/>
      <c r="D195" s="58">
        <f>D196</f>
        <v>944531.99</v>
      </c>
      <c r="E195" s="58">
        <f>E196</f>
        <v>0</v>
      </c>
      <c r="F195" s="58">
        <f>F196</f>
        <v>944531.99</v>
      </c>
    </row>
    <row r="196" spans="1:6" ht="32.25" customHeight="1">
      <c r="A196" s="62" t="s">
        <v>439</v>
      </c>
      <c r="B196" s="31" t="s">
        <v>440</v>
      </c>
      <c r="C196" s="31"/>
      <c r="D196" s="33">
        <f>SUM(D197:D198)</f>
        <v>944531.99</v>
      </c>
      <c r="E196" s="33">
        <f>SUM(E197:E198)</f>
        <v>0</v>
      </c>
      <c r="F196" s="33">
        <f>SUM(F197:F198)</f>
        <v>944531.99</v>
      </c>
    </row>
    <row r="197" spans="1:6" s="84" customFormat="1" ht="47.25" customHeight="1">
      <c r="A197" s="83" t="s">
        <v>67</v>
      </c>
      <c r="B197" s="5" t="s">
        <v>206</v>
      </c>
      <c r="C197" s="4">
        <v>300</v>
      </c>
      <c r="D197" s="13">
        <v>504531.99</v>
      </c>
      <c r="E197" s="13"/>
      <c r="F197" s="12">
        <f>D197+E197</f>
        <v>504531.99</v>
      </c>
    </row>
    <row r="198" spans="1:6" ht="78.75" customHeight="1">
      <c r="A198" s="45" t="s">
        <v>140</v>
      </c>
      <c r="B198" s="5" t="s">
        <v>207</v>
      </c>
      <c r="C198" s="4">
        <v>300</v>
      </c>
      <c r="D198" s="12">
        <v>440000</v>
      </c>
      <c r="E198" s="12"/>
      <c r="F198" s="12">
        <f>D198+E198</f>
        <v>440000</v>
      </c>
    </row>
    <row r="199" spans="1:6" ht="75" customHeight="1">
      <c r="A199" s="21" t="s">
        <v>77</v>
      </c>
      <c r="B199" s="31" t="s">
        <v>72</v>
      </c>
      <c r="C199" s="31"/>
      <c r="D199" s="32">
        <f>D200</f>
        <v>1277450.4</v>
      </c>
      <c r="E199" s="32">
        <f>E200</f>
        <v>0</v>
      </c>
      <c r="F199" s="32">
        <f>F200</f>
        <v>1277450.4</v>
      </c>
    </row>
    <row r="200" spans="1:6" ht="33" customHeight="1">
      <c r="A200" s="44" t="s">
        <v>3</v>
      </c>
      <c r="B200" s="31" t="s">
        <v>4</v>
      </c>
      <c r="C200" s="31"/>
      <c r="D200" s="32">
        <f>SUM(D201:D202)</f>
        <v>1277450.4</v>
      </c>
      <c r="E200" s="32">
        <f>SUM(E201:E202)</f>
        <v>0</v>
      </c>
      <c r="F200" s="32">
        <f>SUM(F201:F202)</f>
        <v>1277450.4</v>
      </c>
    </row>
    <row r="201" spans="1:6" s="85" customFormat="1" ht="66" customHeight="1">
      <c r="A201" s="53" t="s">
        <v>389</v>
      </c>
      <c r="B201" s="5" t="s">
        <v>390</v>
      </c>
      <c r="C201" s="5">
        <v>300</v>
      </c>
      <c r="D201" s="29">
        <v>1067450.4</v>
      </c>
      <c r="E201" s="29"/>
      <c r="F201" s="13">
        <f>D201+E201</f>
        <v>1067450.4</v>
      </c>
    </row>
    <row r="202" spans="1:6" ht="93" customHeight="1">
      <c r="A202" s="63" t="s">
        <v>141</v>
      </c>
      <c r="B202" s="5" t="s">
        <v>453</v>
      </c>
      <c r="C202" s="4">
        <v>300</v>
      </c>
      <c r="D202" s="12">
        <v>210000</v>
      </c>
      <c r="E202" s="12"/>
      <c r="F202" s="12">
        <f>D202+E202</f>
        <v>210000</v>
      </c>
    </row>
    <row r="203" spans="1:6" ht="52.5" customHeight="1">
      <c r="A203" s="76" t="s">
        <v>73</v>
      </c>
      <c r="B203" s="16" t="s">
        <v>74</v>
      </c>
      <c r="C203" s="16"/>
      <c r="D203" s="18">
        <f>D204+D208</f>
        <v>9389411.49</v>
      </c>
      <c r="E203" s="18">
        <f>E204+E208</f>
        <v>0</v>
      </c>
      <c r="F203" s="18">
        <f>F204+F208</f>
        <v>9389411.49</v>
      </c>
    </row>
    <row r="204" spans="1:6" ht="48.75" customHeight="1">
      <c r="A204" s="44" t="s">
        <v>113</v>
      </c>
      <c r="B204" s="34" t="s">
        <v>5</v>
      </c>
      <c r="C204" s="34"/>
      <c r="D204" s="35">
        <f>SUM(D205:D207)</f>
        <v>9036480.5</v>
      </c>
      <c r="E204" s="35">
        <f>SUM(E205:E207)</f>
        <v>0</v>
      </c>
      <c r="F204" s="35">
        <f>SUM(F205:F207)</f>
        <v>9036480.5</v>
      </c>
    </row>
    <row r="205" spans="1:6" ht="64.5" customHeight="1">
      <c r="A205" s="45" t="s">
        <v>75</v>
      </c>
      <c r="B205" s="4" t="s">
        <v>234</v>
      </c>
      <c r="C205" s="4">
        <v>800</v>
      </c>
      <c r="D205" s="12">
        <v>7500000</v>
      </c>
      <c r="E205" s="12"/>
      <c r="F205" s="12">
        <f>D205+E205</f>
        <v>7500000</v>
      </c>
    </row>
    <row r="206" spans="1:6" ht="63.75" customHeight="1">
      <c r="A206" s="45" t="s">
        <v>171</v>
      </c>
      <c r="B206" s="4" t="s">
        <v>354</v>
      </c>
      <c r="C206" s="4">
        <v>800</v>
      </c>
      <c r="D206" s="12">
        <v>1521480.5</v>
      </c>
      <c r="E206" s="12"/>
      <c r="F206" s="12">
        <f>D206+E206</f>
        <v>1521480.5</v>
      </c>
    </row>
    <row r="207" spans="1:6" ht="47.25" customHeight="1">
      <c r="A207" s="45" t="s">
        <v>229</v>
      </c>
      <c r="B207" s="4" t="s">
        <v>230</v>
      </c>
      <c r="C207" s="4">
        <v>200</v>
      </c>
      <c r="D207" s="12">
        <v>15000</v>
      </c>
      <c r="E207" s="12"/>
      <c r="F207" s="12">
        <f>D207+E207</f>
        <v>15000</v>
      </c>
    </row>
    <row r="208" spans="1:6" ht="30.75" customHeight="1">
      <c r="A208" s="44" t="s">
        <v>153</v>
      </c>
      <c r="B208" s="34" t="s">
        <v>355</v>
      </c>
      <c r="C208" s="34"/>
      <c r="D208" s="35">
        <f>SUM(D209)</f>
        <v>352930.99</v>
      </c>
      <c r="E208" s="35">
        <f>SUM(E209)</f>
        <v>0</v>
      </c>
      <c r="F208" s="35">
        <f>SUM(F209)</f>
        <v>352930.99</v>
      </c>
    </row>
    <row r="209" spans="1:6" ht="47.25" customHeight="1">
      <c r="A209" s="45" t="s">
        <v>172</v>
      </c>
      <c r="B209" s="4" t="s">
        <v>154</v>
      </c>
      <c r="C209" s="4">
        <v>800</v>
      </c>
      <c r="D209" s="12">
        <v>352930.99</v>
      </c>
      <c r="E209" s="12"/>
      <c r="F209" s="12">
        <f>D209+E209</f>
        <v>352930.99</v>
      </c>
    </row>
    <row r="210" spans="1:6" ht="47.25" customHeight="1">
      <c r="A210" s="76" t="s">
        <v>388</v>
      </c>
      <c r="B210" s="16" t="s">
        <v>235</v>
      </c>
      <c r="C210" s="16"/>
      <c r="D210" s="18">
        <f>D211+D214+D216</f>
        <v>9244680.1</v>
      </c>
      <c r="E210" s="18">
        <f>E211+E214+E216</f>
        <v>0</v>
      </c>
      <c r="F210" s="18">
        <f>F211+F214+F216</f>
        <v>9244680.1</v>
      </c>
    </row>
    <row r="211" spans="1:6" ht="18" customHeight="1">
      <c r="A211" s="44" t="s">
        <v>114</v>
      </c>
      <c r="B211" s="34" t="s">
        <v>115</v>
      </c>
      <c r="C211" s="34"/>
      <c r="D211" s="35">
        <f>SUM(D212:D213)</f>
        <v>7200880.1</v>
      </c>
      <c r="E211" s="35">
        <f>SUM(E212:E213)</f>
        <v>0</v>
      </c>
      <c r="F211" s="35">
        <f>SUM(F212:F213)</f>
        <v>7200880.1</v>
      </c>
    </row>
    <row r="212" spans="1:6" s="19" customFormat="1" ht="30" customHeight="1">
      <c r="A212" s="53" t="s">
        <v>236</v>
      </c>
      <c r="B212" s="5" t="s">
        <v>237</v>
      </c>
      <c r="C212" s="5">
        <v>200</v>
      </c>
      <c r="D212" s="29">
        <v>150000</v>
      </c>
      <c r="E212" s="13"/>
      <c r="F212" s="13">
        <f>D212+E212</f>
        <v>150000</v>
      </c>
    </row>
    <row r="213" spans="1:6" ht="46.5" customHeight="1">
      <c r="A213" s="45" t="s">
        <v>238</v>
      </c>
      <c r="B213" s="4" t="s">
        <v>239</v>
      </c>
      <c r="C213" s="4">
        <v>200</v>
      </c>
      <c r="D213" s="12">
        <v>7050880.1</v>
      </c>
      <c r="E213" s="12"/>
      <c r="F213" s="13">
        <f>D213+E213</f>
        <v>7050880.1</v>
      </c>
    </row>
    <row r="214" spans="1:6" ht="33" customHeight="1">
      <c r="A214" s="44" t="s">
        <v>116</v>
      </c>
      <c r="B214" s="34" t="s">
        <v>117</v>
      </c>
      <c r="C214" s="34"/>
      <c r="D214" s="36">
        <f>SUM(D215:D215)</f>
        <v>1943800</v>
      </c>
      <c r="E214" s="36">
        <f>SUM(E215:E215)</f>
        <v>0</v>
      </c>
      <c r="F214" s="36">
        <f>SUM(F215:F215)</f>
        <v>1943800</v>
      </c>
    </row>
    <row r="215" spans="1:6" ht="159.75" customHeight="1">
      <c r="A215" s="45" t="s">
        <v>122</v>
      </c>
      <c r="B215" s="4" t="s">
        <v>123</v>
      </c>
      <c r="C215" s="4">
        <v>500</v>
      </c>
      <c r="D215" s="12">
        <v>1943800</v>
      </c>
      <c r="E215" s="12"/>
      <c r="F215" s="12">
        <f>D215+E215</f>
        <v>1943800</v>
      </c>
    </row>
    <row r="216" spans="1:6" ht="31.5" customHeight="1">
      <c r="A216" s="49" t="s">
        <v>118</v>
      </c>
      <c r="B216" s="34" t="s">
        <v>119</v>
      </c>
      <c r="C216" s="34"/>
      <c r="D216" s="36">
        <f>SUM(D217:D217)</f>
        <v>100000</v>
      </c>
      <c r="E216" s="36">
        <f>SUM(E217:E217)</f>
        <v>0</v>
      </c>
      <c r="F216" s="36">
        <f>SUM(F217:F217)</f>
        <v>100000</v>
      </c>
    </row>
    <row r="217" spans="1:6" ht="47.25" customHeight="1">
      <c r="A217" s="45" t="s">
        <v>545</v>
      </c>
      <c r="B217" s="4" t="s">
        <v>546</v>
      </c>
      <c r="C217" s="4">
        <v>200</v>
      </c>
      <c r="D217" s="12">
        <v>100000</v>
      </c>
      <c r="E217" s="12"/>
      <c r="F217" s="12">
        <f>D217+E217</f>
        <v>100000</v>
      </c>
    </row>
    <row r="218" spans="1:6" ht="56.25" customHeight="1">
      <c r="A218" s="76" t="s">
        <v>403</v>
      </c>
      <c r="B218" s="16" t="s">
        <v>548</v>
      </c>
      <c r="C218" s="16"/>
      <c r="D218" s="18">
        <f>D219+D226</f>
        <v>460300</v>
      </c>
      <c r="E218" s="18">
        <f>E219+E226</f>
        <v>0</v>
      </c>
      <c r="F218" s="18">
        <f>F219+F226</f>
        <v>460300</v>
      </c>
    </row>
    <row r="219" spans="1:6" s="17" customFormat="1" ht="27.75" customHeight="1">
      <c r="A219" s="21" t="s">
        <v>405</v>
      </c>
      <c r="B219" s="22" t="s">
        <v>274</v>
      </c>
      <c r="C219" s="22"/>
      <c r="D219" s="30">
        <f>SUM(D221:D225)</f>
        <v>381000</v>
      </c>
      <c r="E219" s="30">
        <f>SUM(E221:E225)</f>
        <v>0</v>
      </c>
      <c r="F219" s="30">
        <f>SUM(F221:F225)</f>
        <v>381000</v>
      </c>
    </row>
    <row r="220" spans="1:6" s="17" customFormat="1" ht="33" customHeight="1">
      <c r="A220" s="44" t="s">
        <v>120</v>
      </c>
      <c r="B220" s="34" t="s">
        <v>121</v>
      </c>
      <c r="C220" s="34"/>
      <c r="D220" s="35">
        <f>SUM(D221:D225)</f>
        <v>381000</v>
      </c>
      <c r="E220" s="35">
        <f>SUM(E221:E225)</f>
        <v>0</v>
      </c>
      <c r="F220" s="35">
        <f>SUM(F221:F225)</f>
        <v>381000</v>
      </c>
    </row>
    <row r="221" spans="1:6" ht="63.75" customHeight="1">
      <c r="A221" s="45" t="s">
        <v>547</v>
      </c>
      <c r="B221" s="4" t="s">
        <v>549</v>
      </c>
      <c r="C221" s="4">
        <v>600</v>
      </c>
      <c r="D221" s="13">
        <v>151000</v>
      </c>
      <c r="E221" s="12"/>
      <c r="F221" s="12">
        <f>D221+E221</f>
        <v>151000</v>
      </c>
    </row>
    <row r="222" spans="1:6" ht="47.25" customHeight="1">
      <c r="A222" s="45" t="s">
        <v>550</v>
      </c>
      <c r="B222" s="4" t="s">
        <v>551</v>
      </c>
      <c r="C222" s="4">
        <v>600</v>
      </c>
      <c r="D222" s="13">
        <v>105000</v>
      </c>
      <c r="E222" s="12"/>
      <c r="F222" s="12">
        <f>D222+E222</f>
        <v>105000</v>
      </c>
    </row>
    <row r="223" spans="1:6" ht="30.75" customHeight="1">
      <c r="A223" s="45" t="s">
        <v>20</v>
      </c>
      <c r="B223" s="4" t="s">
        <v>21</v>
      </c>
      <c r="C223" s="4">
        <v>200</v>
      </c>
      <c r="D223" s="13">
        <v>112000</v>
      </c>
      <c r="E223" s="12"/>
      <c r="F223" s="12">
        <f>D223+E223</f>
        <v>112000</v>
      </c>
    </row>
    <row r="224" spans="1:6" ht="32.25" customHeight="1">
      <c r="A224" s="45" t="s">
        <v>242</v>
      </c>
      <c r="B224" s="4" t="s">
        <v>241</v>
      </c>
      <c r="C224" s="4">
        <v>200</v>
      </c>
      <c r="D224" s="13">
        <v>3000</v>
      </c>
      <c r="E224" s="12"/>
      <c r="F224" s="12">
        <f>D224+E224</f>
        <v>3000</v>
      </c>
    </row>
    <row r="225" spans="1:6" ht="45.75" customHeight="1">
      <c r="A225" s="45" t="s">
        <v>243</v>
      </c>
      <c r="B225" s="4" t="s">
        <v>244</v>
      </c>
      <c r="C225" s="4">
        <v>300</v>
      </c>
      <c r="D225" s="13">
        <v>10000</v>
      </c>
      <c r="E225" s="12"/>
      <c r="F225" s="12">
        <f>D225+E225</f>
        <v>10000</v>
      </c>
    </row>
    <row r="226" spans="1:6" s="17" customFormat="1" ht="24" customHeight="1">
      <c r="A226" s="21" t="s">
        <v>404</v>
      </c>
      <c r="B226" s="22" t="s">
        <v>273</v>
      </c>
      <c r="C226" s="22"/>
      <c r="D226" s="23">
        <f>SUM(D228:D231)</f>
        <v>79300</v>
      </c>
      <c r="E226" s="23">
        <f>SUM(E228:E231)</f>
        <v>0</v>
      </c>
      <c r="F226" s="23">
        <f>SUM(F228:F231)</f>
        <v>79300</v>
      </c>
    </row>
    <row r="227" spans="1:6" s="17" customFormat="1" ht="32.25" customHeight="1">
      <c r="A227" s="44" t="s">
        <v>552</v>
      </c>
      <c r="B227" s="34" t="s">
        <v>248</v>
      </c>
      <c r="C227" s="34"/>
      <c r="D227" s="36">
        <f>SUM(D228:D231)</f>
        <v>79300</v>
      </c>
      <c r="E227" s="36">
        <f>SUM(E228:E231)</f>
        <v>0</v>
      </c>
      <c r="F227" s="36">
        <f>SUM(F228:F231)</f>
        <v>79300</v>
      </c>
    </row>
    <row r="228" spans="1:6" ht="48" customHeight="1">
      <c r="A228" s="45" t="s">
        <v>272</v>
      </c>
      <c r="B228" s="4" t="s">
        <v>499</v>
      </c>
      <c r="C228" s="4">
        <v>300</v>
      </c>
      <c r="D228" s="12">
        <v>45500</v>
      </c>
      <c r="E228" s="12"/>
      <c r="F228" s="12">
        <f>D228+E228</f>
        <v>45500</v>
      </c>
    </row>
    <row r="229" spans="1:6" ht="30" customHeight="1">
      <c r="A229" s="45" t="s">
        <v>177</v>
      </c>
      <c r="B229" s="4" t="s">
        <v>500</v>
      </c>
      <c r="C229" s="4">
        <v>200</v>
      </c>
      <c r="D229" s="12">
        <v>7200</v>
      </c>
      <c r="E229" s="12"/>
      <c r="F229" s="12">
        <f>D229+E229</f>
        <v>7200</v>
      </c>
    </row>
    <row r="230" spans="1:6" ht="30" customHeight="1">
      <c r="A230" s="45" t="s">
        <v>159</v>
      </c>
      <c r="B230" s="4" t="s">
        <v>500</v>
      </c>
      <c r="C230" s="4">
        <v>300</v>
      </c>
      <c r="D230" s="12">
        <v>17100</v>
      </c>
      <c r="E230" s="12"/>
      <c r="F230" s="12">
        <f>D230+E230</f>
        <v>17100</v>
      </c>
    </row>
    <row r="231" spans="1:6" ht="46.5" customHeight="1">
      <c r="A231" s="45" t="s">
        <v>160</v>
      </c>
      <c r="B231" s="4" t="s">
        <v>501</v>
      </c>
      <c r="C231" s="4">
        <v>200</v>
      </c>
      <c r="D231" s="13">
        <v>9500</v>
      </c>
      <c r="E231" s="12"/>
      <c r="F231" s="12">
        <f>D231+E231</f>
        <v>9500</v>
      </c>
    </row>
    <row r="232" spans="1:6" s="17" customFormat="1" ht="56.25" customHeight="1">
      <c r="A232" s="76" t="s">
        <v>422</v>
      </c>
      <c r="B232" s="16" t="s">
        <v>498</v>
      </c>
      <c r="C232" s="16"/>
      <c r="D232" s="18">
        <f>D233+D240</f>
        <v>8905566.96</v>
      </c>
      <c r="E232" s="18">
        <f>E233+E240</f>
        <v>15283.6</v>
      </c>
      <c r="F232" s="18">
        <f>F233+F240</f>
        <v>8920850.559999999</v>
      </c>
    </row>
    <row r="233" spans="1:6" s="17" customFormat="1" ht="32.25" customHeight="1">
      <c r="A233" s="44" t="s">
        <v>250</v>
      </c>
      <c r="B233" s="34" t="s">
        <v>252</v>
      </c>
      <c r="C233" s="34"/>
      <c r="D233" s="35">
        <f>SUM(D234:D239)</f>
        <v>8142366.96</v>
      </c>
      <c r="E233" s="35">
        <f>SUM(E234:E239)</f>
        <v>15283.6</v>
      </c>
      <c r="F233" s="35">
        <f>SUM(F234:F239)</f>
        <v>8157650.56</v>
      </c>
    </row>
    <row r="234" spans="1:6" ht="61.5" customHeight="1">
      <c r="A234" s="45" t="s">
        <v>508</v>
      </c>
      <c r="B234" s="4" t="s">
        <v>509</v>
      </c>
      <c r="C234" s="4">
        <v>600</v>
      </c>
      <c r="D234" s="12">
        <f>6975200-13200-2100-45100-410130</f>
        <v>6504670</v>
      </c>
      <c r="E234" s="12"/>
      <c r="F234" s="12">
        <f aca="true" t="shared" si="14" ref="F234:F239">D234+E234</f>
        <v>6504670</v>
      </c>
    </row>
    <row r="235" spans="1:6" ht="63" customHeight="1">
      <c r="A235" s="45" t="s">
        <v>366</v>
      </c>
      <c r="B235" s="4" t="s">
        <v>350</v>
      </c>
      <c r="C235" s="4">
        <v>600</v>
      </c>
      <c r="D235" s="12">
        <v>476242.56</v>
      </c>
      <c r="E235" s="12"/>
      <c r="F235" s="12">
        <f t="shared" si="14"/>
        <v>476242.56</v>
      </c>
    </row>
    <row r="236" spans="1:6" ht="48" customHeight="1">
      <c r="A236" s="45" t="s">
        <v>554</v>
      </c>
      <c r="B236" s="7" t="s">
        <v>183</v>
      </c>
      <c r="C236" s="4">
        <v>600</v>
      </c>
      <c r="D236" s="12">
        <v>13200</v>
      </c>
      <c r="E236" s="12"/>
      <c r="F236" s="12">
        <f t="shared" si="14"/>
        <v>13200</v>
      </c>
    </row>
    <row r="237" spans="1:6" ht="62.25" customHeight="1">
      <c r="A237" s="45" t="s">
        <v>541</v>
      </c>
      <c r="B237" s="7" t="s">
        <v>379</v>
      </c>
      <c r="C237" s="4">
        <v>600</v>
      </c>
      <c r="D237" s="12">
        <f>8880+45000</f>
        <v>53880</v>
      </c>
      <c r="E237" s="12"/>
      <c r="F237" s="12">
        <f t="shared" si="14"/>
        <v>53880</v>
      </c>
    </row>
    <row r="238" spans="1:6" ht="91.5" customHeight="1">
      <c r="A238" s="45" t="s">
        <v>103</v>
      </c>
      <c r="B238" s="7" t="s">
        <v>198</v>
      </c>
      <c r="C238" s="4">
        <v>600</v>
      </c>
      <c r="D238" s="12">
        <v>684244.4</v>
      </c>
      <c r="E238" s="12">
        <v>15283.6</v>
      </c>
      <c r="F238" s="12">
        <f t="shared" si="14"/>
        <v>699528</v>
      </c>
    </row>
    <row r="239" spans="1:6" ht="62.25" customHeight="1">
      <c r="A239" s="45" t="s">
        <v>510</v>
      </c>
      <c r="B239" s="7" t="s">
        <v>511</v>
      </c>
      <c r="C239" s="4">
        <v>600</v>
      </c>
      <c r="D239" s="12">
        <v>410130</v>
      </c>
      <c r="E239" s="12"/>
      <c r="F239" s="12">
        <f t="shared" si="14"/>
        <v>410130</v>
      </c>
    </row>
    <row r="240" spans="1:6" ht="32.25" customHeight="1">
      <c r="A240" s="44" t="s">
        <v>251</v>
      </c>
      <c r="B240" s="38" t="s">
        <v>253</v>
      </c>
      <c r="C240" s="31"/>
      <c r="D240" s="33">
        <f>SUM(D241:D244)</f>
        <v>763200</v>
      </c>
      <c r="E240" s="33">
        <f>SUM(E241:E244)</f>
        <v>0</v>
      </c>
      <c r="F240" s="33">
        <f>SUM(F241:F244)</f>
        <v>763200</v>
      </c>
    </row>
    <row r="241" spans="1:6" ht="62.25" customHeight="1">
      <c r="A241" s="45" t="s">
        <v>314</v>
      </c>
      <c r="B241" s="4" t="s">
        <v>315</v>
      </c>
      <c r="C241" s="4">
        <v>600</v>
      </c>
      <c r="D241" s="13">
        <v>186900</v>
      </c>
      <c r="E241" s="12"/>
      <c r="F241" s="12">
        <f>D241+E241</f>
        <v>186900</v>
      </c>
    </row>
    <row r="242" spans="1:6" ht="63.75" customHeight="1">
      <c r="A242" s="73" t="s">
        <v>395</v>
      </c>
      <c r="B242" s="4" t="s">
        <v>204</v>
      </c>
      <c r="C242" s="4">
        <v>600</v>
      </c>
      <c r="D242" s="13">
        <v>10000</v>
      </c>
      <c r="E242" s="12"/>
      <c r="F242" s="12">
        <f>D242+E242</f>
        <v>10000</v>
      </c>
    </row>
    <row r="243" spans="1:6" ht="93.75" customHeight="1">
      <c r="A243" s="45" t="s">
        <v>334</v>
      </c>
      <c r="B243" s="41" t="s">
        <v>247</v>
      </c>
      <c r="C243" s="4">
        <v>600</v>
      </c>
      <c r="D243" s="13">
        <v>217600</v>
      </c>
      <c r="E243" s="12"/>
      <c r="F243" s="12">
        <f>D243+E243</f>
        <v>217600</v>
      </c>
    </row>
    <row r="244" spans="1:6" ht="76.5" customHeight="1">
      <c r="A244" s="68" t="s">
        <v>245</v>
      </c>
      <c r="B244" s="69" t="s">
        <v>246</v>
      </c>
      <c r="C244" s="70">
        <v>600</v>
      </c>
      <c r="D244" s="71">
        <v>348700</v>
      </c>
      <c r="E244" s="12"/>
      <c r="F244" s="12">
        <f>D244+E244</f>
        <v>348700</v>
      </c>
    </row>
    <row r="245" spans="1:6" s="25" customFormat="1" ht="34.5" customHeight="1">
      <c r="A245" s="76" t="s">
        <v>166</v>
      </c>
      <c r="B245" s="16" t="s">
        <v>443</v>
      </c>
      <c r="C245" s="16"/>
      <c r="D245" s="18">
        <f>D246+D252</f>
        <v>281000</v>
      </c>
      <c r="E245" s="18">
        <f>E246+E252</f>
        <v>0</v>
      </c>
      <c r="F245" s="18">
        <f>F246+F252</f>
        <v>281000</v>
      </c>
    </row>
    <row r="246" spans="1:6" ht="33" customHeight="1">
      <c r="A246" s="21" t="s">
        <v>424</v>
      </c>
      <c r="B246" s="20" t="s">
        <v>447</v>
      </c>
      <c r="C246" s="20"/>
      <c r="D246" s="24">
        <f>D247+D249</f>
        <v>162000</v>
      </c>
      <c r="E246" s="24">
        <f>E247+E249</f>
        <v>0</v>
      </c>
      <c r="F246" s="24">
        <f>F247+F249</f>
        <v>162000</v>
      </c>
    </row>
    <row r="247" spans="1:6" ht="33" customHeight="1">
      <c r="A247" s="44" t="s">
        <v>256</v>
      </c>
      <c r="B247" s="31" t="s">
        <v>254</v>
      </c>
      <c r="C247" s="31"/>
      <c r="D247" s="32">
        <f>D248</f>
        <v>140000</v>
      </c>
      <c r="E247" s="32">
        <f>E248</f>
        <v>0</v>
      </c>
      <c r="F247" s="32">
        <f>F248</f>
        <v>140000</v>
      </c>
    </row>
    <row r="248" spans="1:6" ht="45.75" customHeight="1">
      <c r="A248" s="45" t="s">
        <v>491</v>
      </c>
      <c r="B248" s="4" t="s">
        <v>444</v>
      </c>
      <c r="C248" s="4">
        <v>600</v>
      </c>
      <c r="D248" s="12">
        <v>140000</v>
      </c>
      <c r="E248" s="12"/>
      <c r="F248" s="12">
        <f>D248+E248</f>
        <v>140000</v>
      </c>
    </row>
    <row r="249" spans="1:6" ht="32.25" customHeight="1">
      <c r="A249" s="44" t="s">
        <v>340</v>
      </c>
      <c r="B249" s="34" t="s">
        <v>144</v>
      </c>
      <c r="C249" s="34"/>
      <c r="D249" s="36">
        <f>SUM(D250:D251)</f>
        <v>22000</v>
      </c>
      <c r="E249" s="36">
        <f>SUM(E250:E251)</f>
        <v>0</v>
      </c>
      <c r="F249" s="36">
        <f>SUM(F250:F251)</f>
        <v>22000</v>
      </c>
    </row>
    <row r="250" spans="1:6" ht="32.25" customHeight="1">
      <c r="A250" s="45" t="s">
        <v>365</v>
      </c>
      <c r="B250" s="4" t="s">
        <v>143</v>
      </c>
      <c r="C250" s="4">
        <v>200</v>
      </c>
      <c r="D250" s="12">
        <v>7040</v>
      </c>
      <c r="E250" s="12"/>
      <c r="F250" s="12">
        <f>D250+E250</f>
        <v>7040</v>
      </c>
    </row>
    <row r="251" spans="1:6" ht="48.75" customHeight="1">
      <c r="A251" s="45" t="s">
        <v>199</v>
      </c>
      <c r="B251" s="4" t="s">
        <v>143</v>
      </c>
      <c r="C251" s="4">
        <v>600</v>
      </c>
      <c r="D251" s="12">
        <v>14960</v>
      </c>
      <c r="E251" s="12"/>
      <c r="F251" s="12">
        <f>D251+E251</f>
        <v>14960</v>
      </c>
    </row>
    <row r="252" spans="1:6" ht="33.75" customHeight="1">
      <c r="A252" s="21" t="s">
        <v>425</v>
      </c>
      <c r="B252" s="20" t="s">
        <v>448</v>
      </c>
      <c r="C252" s="20"/>
      <c r="D252" s="24">
        <f>SUM(D254)</f>
        <v>119000</v>
      </c>
      <c r="E252" s="24">
        <f>SUM(E254)</f>
        <v>0</v>
      </c>
      <c r="F252" s="24">
        <f>SUM(F254)</f>
        <v>119000</v>
      </c>
    </row>
    <row r="253" spans="1:6" ht="33.75" customHeight="1">
      <c r="A253" s="44" t="s">
        <v>257</v>
      </c>
      <c r="B253" s="31" t="s">
        <v>255</v>
      </c>
      <c r="C253" s="31"/>
      <c r="D253" s="32">
        <f>SUM(D254)</f>
        <v>119000</v>
      </c>
      <c r="E253" s="32">
        <f>SUM(E254)</f>
        <v>0</v>
      </c>
      <c r="F253" s="32">
        <f>SUM(F254)</f>
        <v>119000</v>
      </c>
    </row>
    <row r="254" spans="1:6" ht="30" customHeight="1">
      <c r="A254" s="45" t="s">
        <v>445</v>
      </c>
      <c r="B254" s="4" t="s">
        <v>446</v>
      </c>
      <c r="C254" s="4">
        <v>800</v>
      </c>
      <c r="D254" s="12">
        <v>119000</v>
      </c>
      <c r="E254" s="12"/>
      <c r="F254" s="12">
        <f>D254+E254</f>
        <v>119000</v>
      </c>
    </row>
    <row r="255" spans="1:6" ht="37.5" customHeight="1">
      <c r="A255" s="76" t="s">
        <v>78</v>
      </c>
      <c r="B255" s="16" t="s">
        <v>449</v>
      </c>
      <c r="C255" s="16"/>
      <c r="D255" s="18">
        <f>D256+D260</f>
        <v>4395798.66</v>
      </c>
      <c r="E255" s="18">
        <f>E256+E260</f>
        <v>0</v>
      </c>
      <c r="F255" s="18">
        <f>F256+F260</f>
        <v>4395798.66</v>
      </c>
    </row>
    <row r="256" spans="1:6" ht="30" customHeight="1">
      <c r="A256" s="21" t="s">
        <v>151</v>
      </c>
      <c r="B256" s="31" t="s">
        <v>307</v>
      </c>
      <c r="C256" s="20"/>
      <c r="D256" s="24">
        <f>SUM(D258:D259)</f>
        <v>22000</v>
      </c>
      <c r="E256" s="24">
        <f>SUM(E258:E259)</f>
        <v>0</v>
      </c>
      <c r="F256" s="24">
        <f>SUM(F258:F259)</f>
        <v>22000</v>
      </c>
    </row>
    <row r="257" spans="1:6" ht="31.5" customHeight="1">
      <c r="A257" s="44" t="s">
        <v>533</v>
      </c>
      <c r="B257" s="31" t="s">
        <v>534</v>
      </c>
      <c r="C257" s="31"/>
      <c r="D257" s="32">
        <f>SUM(D258:D259)</f>
        <v>22000</v>
      </c>
      <c r="E257" s="32">
        <f>SUM(E258:E259)</f>
        <v>0</v>
      </c>
      <c r="F257" s="32">
        <f>SUM(F258:F259)</f>
        <v>22000</v>
      </c>
    </row>
    <row r="258" spans="1:6" ht="48.75" customHeight="1">
      <c r="A258" s="45" t="s">
        <v>306</v>
      </c>
      <c r="B258" s="4" t="s">
        <v>308</v>
      </c>
      <c r="C258" s="4">
        <v>200</v>
      </c>
      <c r="D258" s="12">
        <v>2000</v>
      </c>
      <c r="E258" s="12"/>
      <c r="F258" s="12">
        <f>D258+E258</f>
        <v>2000</v>
      </c>
    </row>
    <row r="259" spans="1:6" ht="45.75" customHeight="1">
      <c r="A259" s="45" t="s">
        <v>310</v>
      </c>
      <c r="B259" s="4" t="s">
        <v>309</v>
      </c>
      <c r="C259" s="4">
        <v>200</v>
      </c>
      <c r="D259" s="12">
        <v>20000</v>
      </c>
      <c r="E259" s="12"/>
      <c r="F259" s="12">
        <f>D259+E259</f>
        <v>20000</v>
      </c>
    </row>
    <row r="260" spans="1:6" ht="81.75" customHeight="1">
      <c r="A260" s="44" t="s">
        <v>150</v>
      </c>
      <c r="B260" s="31" t="s">
        <v>311</v>
      </c>
      <c r="C260" s="20"/>
      <c r="D260" s="33">
        <f>D261</f>
        <v>4373798.66</v>
      </c>
      <c r="E260" s="33">
        <f>SUM(E262:E269)</f>
        <v>0</v>
      </c>
      <c r="F260" s="33">
        <f>SUM(F262:F269)</f>
        <v>4373798.66</v>
      </c>
    </row>
    <row r="261" spans="1:6" ht="47.25" customHeight="1">
      <c r="A261" s="44" t="s">
        <v>12</v>
      </c>
      <c r="B261" s="31" t="s">
        <v>13</v>
      </c>
      <c r="C261" s="31"/>
      <c r="D261" s="33">
        <f>SUM(D262:D269)</f>
        <v>4373798.66</v>
      </c>
      <c r="E261" s="33">
        <f>SUM(E262:E269)</f>
        <v>0</v>
      </c>
      <c r="F261" s="33">
        <f>SUM(F262:F269)</f>
        <v>4373798.66</v>
      </c>
    </row>
    <row r="262" spans="1:6" ht="78" customHeight="1">
      <c r="A262" s="45" t="s">
        <v>441</v>
      </c>
      <c r="B262" s="39" t="s">
        <v>147</v>
      </c>
      <c r="C262" s="4">
        <v>100</v>
      </c>
      <c r="D262" s="13">
        <v>2236600</v>
      </c>
      <c r="E262" s="12"/>
      <c r="F262" s="12">
        <f aca="true" t="shared" si="15" ref="F262:F269">D262+E262</f>
        <v>2236600</v>
      </c>
    </row>
    <row r="263" spans="1:6" ht="47.25" customHeight="1">
      <c r="A263" s="45" t="s">
        <v>442</v>
      </c>
      <c r="B263" s="39" t="s">
        <v>147</v>
      </c>
      <c r="C263" s="4">
        <v>200</v>
      </c>
      <c r="D263" s="13">
        <f>527700-16200</f>
        <v>511500</v>
      </c>
      <c r="E263" s="12"/>
      <c r="F263" s="12">
        <f t="shared" si="15"/>
        <v>511500</v>
      </c>
    </row>
    <row r="264" spans="1:6" ht="47.25" customHeight="1">
      <c r="A264" s="45" t="s">
        <v>442</v>
      </c>
      <c r="B264" s="39" t="s">
        <v>351</v>
      </c>
      <c r="C264" s="4">
        <v>200</v>
      </c>
      <c r="D264" s="13">
        <v>62967.66</v>
      </c>
      <c r="E264" s="12"/>
      <c r="F264" s="12">
        <f t="shared" si="15"/>
        <v>62967.66</v>
      </c>
    </row>
    <row r="265" spans="1:6" ht="45.75" customHeight="1">
      <c r="A265" s="45" t="s">
        <v>146</v>
      </c>
      <c r="B265" s="39" t="s">
        <v>147</v>
      </c>
      <c r="C265" s="4">
        <v>800</v>
      </c>
      <c r="D265" s="13">
        <v>1800</v>
      </c>
      <c r="E265" s="12"/>
      <c r="F265" s="12">
        <f t="shared" si="15"/>
        <v>1800</v>
      </c>
    </row>
    <row r="266" spans="1:6" ht="93.75" customHeight="1">
      <c r="A266" s="48" t="s">
        <v>495</v>
      </c>
      <c r="B266" s="39" t="s">
        <v>331</v>
      </c>
      <c r="C266" s="4">
        <v>100</v>
      </c>
      <c r="D266" s="13">
        <f>237624.11-0.11</f>
        <v>237624</v>
      </c>
      <c r="E266" s="12"/>
      <c r="F266" s="12">
        <f t="shared" si="15"/>
        <v>237624</v>
      </c>
    </row>
    <row r="267" spans="1:6" ht="76.5" customHeight="1">
      <c r="A267" s="48" t="s">
        <v>124</v>
      </c>
      <c r="B267" s="39" t="s">
        <v>331</v>
      </c>
      <c r="C267" s="4">
        <v>200</v>
      </c>
      <c r="D267" s="13">
        <f>53575.89+0.11</f>
        <v>53576</v>
      </c>
      <c r="E267" s="12"/>
      <c r="F267" s="12">
        <f t="shared" si="15"/>
        <v>53576</v>
      </c>
    </row>
    <row r="268" spans="1:6" ht="81.75" customHeight="1">
      <c r="A268" s="48" t="s">
        <v>30</v>
      </c>
      <c r="B268" s="39" t="s">
        <v>32</v>
      </c>
      <c r="C268" s="4">
        <v>100</v>
      </c>
      <c r="D268" s="13">
        <v>488270</v>
      </c>
      <c r="E268" s="12"/>
      <c r="F268" s="12">
        <f t="shared" si="15"/>
        <v>488270</v>
      </c>
    </row>
    <row r="269" spans="1:6" ht="62.25" customHeight="1">
      <c r="A269" s="48" t="s">
        <v>31</v>
      </c>
      <c r="B269" s="39" t="s">
        <v>32</v>
      </c>
      <c r="C269" s="4">
        <v>200</v>
      </c>
      <c r="D269" s="13">
        <v>781461</v>
      </c>
      <c r="E269" s="12"/>
      <c r="F269" s="12">
        <f t="shared" si="15"/>
        <v>781461</v>
      </c>
    </row>
    <row r="270" spans="1:6" s="17" customFormat="1" ht="36.75" customHeight="1">
      <c r="A270" s="76" t="s">
        <v>167</v>
      </c>
      <c r="B270" s="16" t="s">
        <v>125</v>
      </c>
      <c r="C270" s="16"/>
      <c r="D270" s="18">
        <f>D271</f>
        <v>5551286.07</v>
      </c>
      <c r="E270" s="18">
        <f>E271</f>
        <v>0</v>
      </c>
      <c r="F270" s="18">
        <f>F271</f>
        <v>5551286.07</v>
      </c>
    </row>
    <row r="271" spans="1:6" s="17" customFormat="1" ht="17.25" customHeight="1">
      <c r="A271" s="44" t="s">
        <v>14</v>
      </c>
      <c r="B271" s="34" t="s">
        <v>15</v>
      </c>
      <c r="C271" s="34"/>
      <c r="D271" s="35">
        <f>SUM(D272:D274)</f>
        <v>5551286.07</v>
      </c>
      <c r="E271" s="35">
        <f>SUM(E272:E274)</f>
        <v>0</v>
      </c>
      <c r="F271" s="35">
        <f>SUM(F272:F274)</f>
        <v>5551286.07</v>
      </c>
    </row>
    <row r="272" spans="1:6" ht="48.75" customHeight="1">
      <c r="A272" s="45" t="s">
        <v>128</v>
      </c>
      <c r="B272" s="4" t="s">
        <v>126</v>
      </c>
      <c r="C272" s="4">
        <v>600</v>
      </c>
      <c r="D272" s="12">
        <v>157800</v>
      </c>
      <c r="E272" s="12"/>
      <c r="F272" s="12">
        <f>D272+E272</f>
        <v>157800</v>
      </c>
    </row>
    <row r="273" spans="1:6" ht="63.75" customHeight="1">
      <c r="A273" s="53" t="s">
        <v>484</v>
      </c>
      <c r="B273" s="5" t="s">
        <v>485</v>
      </c>
      <c r="C273" s="5">
        <v>600</v>
      </c>
      <c r="D273" s="12">
        <v>276686.07</v>
      </c>
      <c r="E273" s="12"/>
      <c r="F273" s="12">
        <f>D273+E273</f>
        <v>276686.07</v>
      </c>
    </row>
    <row r="274" spans="1:6" s="17" customFormat="1" ht="77.25" customHeight="1">
      <c r="A274" s="53" t="s">
        <v>102</v>
      </c>
      <c r="B274" s="5" t="s">
        <v>193</v>
      </c>
      <c r="C274" s="5">
        <v>600</v>
      </c>
      <c r="D274" s="29">
        <v>5116800</v>
      </c>
      <c r="E274" s="12"/>
      <c r="F274" s="12">
        <f>D274+E274</f>
        <v>5116800</v>
      </c>
    </row>
    <row r="275" spans="1:6" ht="54.75" customHeight="1">
      <c r="A275" s="76" t="s">
        <v>275</v>
      </c>
      <c r="B275" s="16" t="s">
        <v>127</v>
      </c>
      <c r="C275" s="16"/>
      <c r="D275" s="18">
        <f>D276+D279</f>
        <v>399719</v>
      </c>
      <c r="E275" s="18">
        <f>E276+E279</f>
        <v>0</v>
      </c>
      <c r="F275" s="18">
        <f>F276+F279</f>
        <v>399719</v>
      </c>
    </row>
    <row r="276" spans="1:6" ht="33" customHeight="1">
      <c r="A276" s="44" t="s">
        <v>18</v>
      </c>
      <c r="B276" s="34" t="s">
        <v>16</v>
      </c>
      <c r="C276" s="34"/>
      <c r="D276" s="35">
        <f>SUM(D277:D278)</f>
        <v>375719</v>
      </c>
      <c r="E276" s="35">
        <f>SUM(E277:E278)</f>
        <v>0</v>
      </c>
      <c r="F276" s="35">
        <f>SUM(F277:F278)</f>
        <v>375719</v>
      </c>
    </row>
    <row r="277" spans="1:6" ht="79.5" customHeight="1">
      <c r="A277" s="53" t="s">
        <v>100</v>
      </c>
      <c r="B277" s="5" t="s">
        <v>289</v>
      </c>
      <c r="C277" s="5">
        <v>100</v>
      </c>
      <c r="D277" s="13">
        <v>337916.62</v>
      </c>
      <c r="E277" s="12"/>
      <c r="F277" s="12">
        <f>D277+E277</f>
        <v>337916.62</v>
      </c>
    </row>
    <row r="278" spans="1:6" ht="45" customHeight="1">
      <c r="A278" s="53" t="s">
        <v>101</v>
      </c>
      <c r="B278" s="5" t="s">
        <v>289</v>
      </c>
      <c r="C278" s="5">
        <v>200</v>
      </c>
      <c r="D278" s="29">
        <v>37802.38</v>
      </c>
      <c r="E278" s="12"/>
      <c r="F278" s="12">
        <f>D278+E278</f>
        <v>37802.38</v>
      </c>
    </row>
    <row r="279" spans="1:6" ht="32.25" customHeight="1">
      <c r="A279" s="44" t="s">
        <v>19</v>
      </c>
      <c r="B279" s="31" t="s">
        <v>17</v>
      </c>
      <c r="C279" s="31"/>
      <c r="D279" s="32">
        <f>SUM(D280:D281)</f>
        <v>24000</v>
      </c>
      <c r="E279" s="32">
        <f>SUM(E280:E281)</f>
        <v>0</v>
      </c>
      <c r="F279" s="32">
        <f>SUM(F280:F281)</f>
        <v>24000</v>
      </c>
    </row>
    <row r="280" spans="1:6" ht="63" customHeight="1">
      <c r="A280" s="45" t="s">
        <v>356</v>
      </c>
      <c r="B280" s="4" t="s">
        <v>357</v>
      </c>
      <c r="C280" s="4">
        <v>600</v>
      </c>
      <c r="D280" s="13">
        <v>23000</v>
      </c>
      <c r="E280" s="12"/>
      <c r="F280" s="12">
        <f>D280+E280</f>
        <v>23000</v>
      </c>
    </row>
    <row r="281" spans="1:6" ht="60" customHeight="1">
      <c r="A281" s="74" t="s">
        <v>301</v>
      </c>
      <c r="B281" s="4" t="s">
        <v>182</v>
      </c>
      <c r="C281" s="4">
        <v>200</v>
      </c>
      <c r="D281" s="13">
        <v>1000</v>
      </c>
      <c r="E281" s="12"/>
      <c r="F281" s="12">
        <f>D281+E281</f>
        <v>1000</v>
      </c>
    </row>
    <row r="282" spans="1:6" ht="37.5" customHeight="1">
      <c r="A282" s="76" t="s">
        <v>276</v>
      </c>
      <c r="B282" s="16" t="s">
        <v>135</v>
      </c>
      <c r="C282" s="16"/>
      <c r="D282" s="18">
        <f>D283</f>
        <v>17100</v>
      </c>
      <c r="E282" s="18">
        <f>E283</f>
        <v>0</v>
      </c>
      <c r="F282" s="18">
        <f>F283</f>
        <v>17100</v>
      </c>
    </row>
    <row r="283" spans="1:6" ht="33" customHeight="1">
      <c r="A283" s="44" t="s">
        <v>512</v>
      </c>
      <c r="B283" s="31" t="s">
        <v>513</v>
      </c>
      <c r="C283" s="31"/>
      <c r="D283" s="32">
        <f>SUM(D284:D286)</f>
        <v>17100</v>
      </c>
      <c r="E283" s="32">
        <f>SUM(E284:E286)</f>
        <v>0</v>
      </c>
      <c r="F283" s="32">
        <f>SUM(F284:F286)</f>
        <v>17100</v>
      </c>
    </row>
    <row r="284" spans="1:6" ht="45" customHeight="1">
      <c r="A284" s="53" t="s">
        <v>148</v>
      </c>
      <c r="B284" s="5" t="s">
        <v>136</v>
      </c>
      <c r="C284" s="5">
        <v>600</v>
      </c>
      <c r="D284" s="13">
        <v>3500</v>
      </c>
      <c r="E284" s="12"/>
      <c r="F284" s="12">
        <f>D284+E284</f>
        <v>3500</v>
      </c>
    </row>
    <row r="285" spans="1:6" ht="45.75" customHeight="1">
      <c r="A285" s="53" t="s">
        <v>258</v>
      </c>
      <c r="B285" s="5" t="s">
        <v>137</v>
      </c>
      <c r="C285" s="5">
        <v>600</v>
      </c>
      <c r="D285" s="13">
        <v>7000</v>
      </c>
      <c r="E285" s="12"/>
      <c r="F285" s="12">
        <f>D285+E285</f>
        <v>7000</v>
      </c>
    </row>
    <row r="286" spans="1:6" ht="30" customHeight="1">
      <c r="A286" s="53" t="s">
        <v>54</v>
      </c>
      <c r="B286" s="5" t="s">
        <v>55</v>
      </c>
      <c r="C286" s="5">
        <v>600</v>
      </c>
      <c r="D286" s="13">
        <v>6600</v>
      </c>
      <c r="E286" s="12"/>
      <c r="F286" s="12">
        <f>D286+E286</f>
        <v>6600</v>
      </c>
    </row>
    <row r="287" spans="1:6" s="17" customFormat="1" ht="50.25" customHeight="1">
      <c r="A287" s="76" t="s">
        <v>478</v>
      </c>
      <c r="B287" s="16" t="s">
        <v>138</v>
      </c>
      <c r="C287" s="16"/>
      <c r="D287" s="18">
        <f>D288+D296+D299+D294</f>
        <v>1457757.11</v>
      </c>
      <c r="E287" s="18">
        <f>E288+E296+E299+E294</f>
        <v>9860</v>
      </c>
      <c r="F287" s="18">
        <f>F288+F296+F299+F294</f>
        <v>1467617.11</v>
      </c>
    </row>
    <row r="288" spans="1:6" s="17" customFormat="1" ht="33" customHeight="1">
      <c r="A288" s="44" t="s">
        <v>479</v>
      </c>
      <c r="B288" s="34" t="s">
        <v>477</v>
      </c>
      <c r="C288" s="34"/>
      <c r="D288" s="35">
        <f>SUM(D289:D293)</f>
        <v>1174072</v>
      </c>
      <c r="E288" s="35">
        <f>SUM(E289:E293)</f>
        <v>9860</v>
      </c>
      <c r="F288" s="35">
        <f>SUM(F289:F293)</f>
        <v>1183932</v>
      </c>
    </row>
    <row r="289" spans="1:6" ht="75.75" customHeight="1">
      <c r="A289" s="45" t="s">
        <v>414</v>
      </c>
      <c r="B289" s="4" t="s">
        <v>480</v>
      </c>
      <c r="C289" s="4">
        <v>100</v>
      </c>
      <c r="D289" s="13">
        <v>2050</v>
      </c>
      <c r="E289" s="12"/>
      <c r="F289" s="12">
        <f>D289+E289</f>
        <v>2050</v>
      </c>
    </row>
    <row r="290" spans="1:6" ht="47.25" customHeight="1">
      <c r="A290" s="45" t="s">
        <v>208</v>
      </c>
      <c r="B290" s="4" t="s">
        <v>480</v>
      </c>
      <c r="C290" s="4">
        <v>200</v>
      </c>
      <c r="D290" s="13">
        <v>534510</v>
      </c>
      <c r="E290" s="12"/>
      <c r="F290" s="12">
        <f>D290+E290</f>
        <v>534510</v>
      </c>
    </row>
    <row r="291" spans="1:6" ht="48.75" customHeight="1">
      <c r="A291" s="45" t="s">
        <v>505</v>
      </c>
      <c r="B291" s="4" t="s">
        <v>196</v>
      </c>
      <c r="C291" s="4">
        <v>200</v>
      </c>
      <c r="D291" s="13">
        <v>164877</v>
      </c>
      <c r="E291" s="12"/>
      <c r="F291" s="12">
        <f>D291+E291</f>
        <v>164877</v>
      </c>
    </row>
    <row r="292" spans="1:6" ht="63.75" customHeight="1">
      <c r="A292" s="45" t="s">
        <v>56</v>
      </c>
      <c r="B292" s="4" t="s">
        <v>196</v>
      </c>
      <c r="C292" s="4">
        <v>600</v>
      </c>
      <c r="D292" s="13">
        <v>33735</v>
      </c>
      <c r="E292" s="12"/>
      <c r="F292" s="12">
        <f>D292+E292</f>
        <v>33735</v>
      </c>
    </row>
    <row r="293" spans="1:6" ht="47.25" customHeight="1">
      <c r="A293" s="45" t="s">
        <v>209</v>
      </c>
      <c r="B293" s="4" t="s">
        <v>480</v>
      </c>
      <c r="C293" s="4">
        <v>600</v>
      </c>
      <c r="D293" s="13">
        <v>438900</v>
      </c>
      <c r="E293" s="12">
        <v>9860</v>
      </c>
      <c r="F293" s="12">
        <f>D293+E293</f>
        <v>448760</v>
      </c>
    </row>
    <row r="294" spans="1:6" ht="31.5">
      <c r="A294" s="44" t="s">
        <v>205</v>
      </c>
      <c r="B294" s="34" t="s">
        <v>380</v>
      </c>
      <c r="C294" s="31"/>
      <c r="D294" s="33">
        <f>D295</f>
        <v>13600</v>
      </c>
      <c r="E294" s="33">
        <f>E295</f>
        <v>0</v>
      </c>
      <c r="F294" s="33">
        <f>F295</f>
        <v>13600</v>
      </c>
    </row>
    <row r="295" spans="1:6" ht="47.25" customHeight="1">
      <c r="A295" s="45" t="s">
        <v>369</v>
      </c>
      <c r="B295" s="4" t="s">
        <v>370</v>
      </c>
      <c r="C295" s="4">
        <v>600</v>
      </c>
      <c r="D295" s="13">
        <v>13600</v>
      </c>
      <c r="E295" s="12"/>
      <c r="F295" s="12">
        <f>D295+E295</f>
        <v>13600</v>
      </c>
    </row>
    <row r="296" spans="1:6" ht="30.75" customHeight="1">
      <c r="A296" s="44" t="s">
        <v>338</v>
      </c>
      <c r="B296" s="34" t="s">
        <v>339</v>
      </c>
      <c r="C296" s="6"/>
      <c r="D296" s="36">
        <f>SUM(D297:D298)</f>
        <v>199520</v>
      </c>
      <c r="E296" s="36">
        <f>SUM(E297:E298)</f>
        <v>0</v>
      </c>
      <c r="F296" s="36">
        <f>SUM(F297:F298)</f>
        <v>199520</v>
      </c>
    </row>
    <row r="297" spans="1:6" ht="47.25" customHeight="1">
      <c r="A297" s="45" t="s">
        <v>266</v>
      </c>
      <c r="B297" s="4" t="s">
        <v>267</v>
      </c>
      <c r="C297" s="4">
        <v>200</v>
      </c>
      <c r="D297" s="13">
        <f>170700+17600</f>
        <v>188300</v>
      </c>
      <c r="E297" s="12"/>
      <c r="F297" s="12">
        <f>D297+E297</f>
        <v>188300</v>
      </c>
    </row>
    <row r="298" spans="1:6" ht="47.25" customHeight="1">
      <c r="A298" s="45" t="s">
        <v>173</v>
      </c>
      <c r="B298" s="4" t="s">
        <v>158</v>
      </c>
      <c r="C298" s="4">
        <v>200</v>
      </c>
      <c r="D298" s="13">
        <v>11220</v>
      </c>
      <c r="E298" s="12"/>
      <c r="F298" s="12">
        <f>D298+E298</f>
        <v>11220</v>
      </c>
    </row>
    <row r="299" spans="1:6" ht="33" customHeight="1">
      <c r="A299" s="44" t="s">
        <v>269</v>
      </c>
      <c r="B299" s="34" t="s">
        <v>268</v>
      </c>
      <c r="C299" s="34"/>
      <c r="D299" s="36">
        <f>SUM(D300:D302)</f>
        <v>70565.11</v>
      </c>
      <c r="E299" s="36">
        <f>SUM(E300:E302)</f>
        <v>0</v>
      </c>
      <c r="F299" s="36">
        <f>SUM(F300:F302)</f>
        <v>70565.11</v>
      </c>
    </row>
    <row r="300" spans="1:6" ht="47.25" customHeight="1">
      <c r="A300" s="53" t="s">
        <v>270</v>
      </c>
      <c r="B300" s="4" t="s">
        <v>271</v>
      </c>
      <c r="C300" s="4">
        <v>200</v>
      </c>
      <c r="D300" s="13">
        <v>60925.11</v>
      </c>
      <c r="E300" s="12"/>
      <c r="F300" s="12">
        <f>D300+E300</f>
        <v>60925.11</v>
      </c>
    </row>
    <row r="301" spans="1:6" ht="47.25" customHeight="1">
      <c r="A301" s="53" t="s">
        <v>33</v>
      </c>
      <c r="B301" s="4" t="s">
        <v>271</v>
      </c>
      <c r="C301" s="4">
        <v>600</v>
      </c>
      <c r="D301" s="13">
        <v>7000</v>
      </c>
      <c r="E301" s="12"/>
      <c r="F301" s="12">
        <f>D301+E301</f>
        <v>7000</v>
      </c>
    </row>
    <row r="302" spans="1:6" ht="47.25" customHeight="1">
      <c r="A302" s="53" t="s">
        <v>542</v>
      </c>
      <c r="B302" s="4" t="s">
        <v>543</v>
      </c>
      <c r="C302" s="4">
        <v>200</v>
      </c>
      <c r="D302" s="13">
        <v>2640</v>
      </c>
      <c r="E302" s="12"/>
      <c r="F302" s="12">
        <f>D302+E302</f>
        <v>2640</v>
      </c>
    </row>
    <row r="303" spans="1:6" ht="57" customHeight="1">
      <c r="A303" s="76" t="s">
        <v>321</v>
      </c>
      <c r="B303" s="16" t="s">
        <v>517</v>
      </c>
      <c r="C303" s="16"/>
      <c r="D303" s="57">
        <f>SUM(D305:D306)</f>
        <v>39000</v>
      </c>
      <c r="E303" s="57">
        <f>SUM(E305:E306)</f>
        <v>0</v>
      </c>
      <c r="F303" s="57">
        <f>SUM(F305:F306)</f>
        <v>39000</v>
      </c>
    </row>
    <row r="304" spans="1:6" ht="33" customHeight="1">
      <c r="A304" s="44" t="s">
        <v>249</v>
      </c>
      <c r="B304" s="37" t="s">
        <v>518</v>
      </c>
      <c r="C304" s="34"/>
      <c r="D304" s="36">
        <f>SUM(D305:D306)</f>
        <v>39000</v>
      </c>
      <c r="E304" s="36">
        <f>SUM(E305:E306)</f>
        <v>0</v>
      </c>
      <c r="F304" s="36">
        <f>SUM(F305:F306)</f>
        <v>39000</v>
      </c>
    </row>
    <row r="305" spans="1:6" ht="60" customHeight="1">
      <c r="A305" s="45" t="s">
        <v>496</v>
      </c>
      <c r="B305" s="54" t="s">
        <v>519</v>
      </c>
      <c r="C305" s="4">
        <v>300</v>
      </c>
      <c r="D305" s="12">
        <v>15000</v>
      </c>
      <c r="E305" s="12"/>
      <c r="F305" s="12">
        <f>D305+E305</f>
        <v>15000</v>
      </c>
    </row>
    <row r="306" spans="1:6" ht="44.25" customHeight="1">
      <c r="A306" s="45" t="s">
        <v>497</v>
      </c>
      <c r="B306" s="5" t="s">
        <v>320</v>
      </c>
      <c r="C306" s="4">
        <v>300</v>
      </c>
      <c r="D306" s="12">
        <v>24000</v>
      </c>
      <c r="E306" s="12"/>
      <c r="F306" s="12">
        <f>D306+E306</f>
        <v>24000</v>
      </c>
    </row>
    <row r="307" spans="1:6" ht="39.75" customHeight="1">
      <c r="A307" s="76" t="s">
        <v>406</v>
      </c>
      <c r="B307" s="16" t="s">
        <v>407</v>
      </c>
      <c r="C307" s="16"/>
      <c r="D307" s="57">
        <f aca="true" t="shared" si="16" ref="D307:F308">D308</f>
        <v>561839</v>
      </c>
      <c r="E307" s="57">
        <f t="shared" si="16"/>
        <v>0</v>
      </c>
      <c r="F307" s="57">
        <f t="shared" si="16"/>
        <v>561839</v>
      </c>
    </row>
    <row r="308" spans="1:6" ht="34.5" customHeight="1">
      <c r="A308" s="21" t="s">
        <v>408</v>
      </c>
      <c r="B308" s="31" t="s">
        <v>295</v>
      </c>
      <c r="C308" s="31"/>
      <c r="D308" s="32">
        <f t="shared" si="16"/>
        <v>561839</v>
      </c>
      <c r="E308" s="32">
        <f t="shared" si="16"/>
        <v>0</v>
      </c>
      <c r="F308" s="32">
        <f t="shared" si="16"/>
        <v>561839</v>
      </c>
    </row>
    <row r="309" spans="1:6" ht="33" customHeight="1">
      <c r="A309" s="44" t="s">
        <v>420</v>
      </c>
      <c r="B309" s="31" t="s">
        <v>421</v>
      </c>
      <c r="C309" s="31"/>
      <c r="D309" s="32">
        <f>SUM(D310:D310)</f>
        <v>561839</v>
      </c>
      <c r="E309" s="32">
        <f>SUM(E310:E310)</f>
        <v>0</v>
      </c>
      <c r="F309" s="32">
        <f>SUM(F310:F310)</f>
        <v>561839</v>
      </c>
    </row>
    <row r="310" spans="1:6" ht="78" customHeight="1">
      <c r="A310" s="60" t="s">
        <v>378</v>
      </c>
      <c r="B310" s="4" t="s">
        <v>181</v>
      </c>
      <c r="C310" s="5">
        <v>200</v>
      </c>
      <c r="D310" s="29">
        <v>561839</v>
      </c>
      <c r="E310" s="12"/>
      <c r="F310" s="12">
        <f>D310+E310</f>
        <v>561839</v>
      </c>
    </row>
    <row r="311" spans="1:6" s="17" customFormat="1" ht="36" customHeight="1">
      <c r="A311" s="80" t="s">
        <v>277</v>
      </c>
      <c r="B311" s="16" t="s">
        <v>476</v>
      </c>
      <c r="C311" s="16"/>
      <c r="D311" s="18">
        <f>D312</f>
        <v>1370268.5299999998</v>
      </c>
      <c r="E311" s="18">
        <f>E312</f>
        <v>3038112</v>
      </c>
      <c r="F311" s="18">
        <f>F312</f>
        <v>4408380.529999999</v>
      </c>
    </row>
    <row r="312" spans="1:6" s="17" customFormat="1" ht="18.75" customHeight="1">
      <c r="A312" s="44" t="s">
        <v>514</v>
      </c>
      <c r="B312" s="34" t="s">
        <v>475</v>
      </c>
      <c r="C312" s="34"/>
      <c r="D312" s="35">
        <f>SUM(D313:D325)</f>
        <v>1370268.5299999998</v>
      </c>
      <c r="E312" s="35">
        <f>SUM(E313:E325)</f>
        <v>3038112</v>
      </c>
      <c r="F312" s="35">
        <f>SUM(F313:F325)</f>
        <v>4408380.529999999</v>
      </c>
    </row>
    <row r="313" spans="1:6" ht="78.75" customHeight="1">
      <c r="A313" s="45" t="s">
        <v>155</v>
      </c>
      <c r="B313" s="4" t="s">
        <v>471</v>
      </c>
      <c r="C313" s="4">
        <v>100</v>
      </c>
      <c r="D313" s="12">
        <v>701500</v>
      </c>
      <c r="E313" s="12"/>
      <c r="F313" s="12">
        <f>D313+E313</f>
        <v>701500</v>
      </c>
    </row>
    <row r="314" spans="1:6" ht="45" customHeight="1">
      <c r="A314" s="45" t="s">
        <v>139</v>
      </c>
      <c r="B314" s="4" t="s">
        <v>472</v>
      </c>
      <c r="C314" s="4">
        <v>200</v>
      </c>
      <c r="D314" s="12">
        <v>21700</v>
      </c>
      <c r="E314" s="12"/>
      <c r="F314" s="12">
        <f aca="true" t="shared" si="17" ref="F314:F324">D314+E314</f>
        <v>21700</v>
      </c>
    </row>
    <row r="315" spans="1:6" s="17" customFormat="1" ht="64.5" customHeight="1">
      <c r="A315" s="45" t="s">
        <v>333</v>
      </c>
      <c r="B315" s="4" t="s">
        <v>359</v>
      </c>
      <c r="C315" s="4">
        <v>200</v>
      </c>
      <c r="D315" s="29">
        <v>31844.88</v>
      </c>
      <c r="E315" s="82"/>
      <c r="F315" s="12">
        <f t="shared" si="17"/>
        <v>31844.88</v>
      </c>
    </row>
    <row r="316" spans="1:6" s="17" customFormat="1" ht="64.5" customHeight="1">
      <c r="A316" s="45" t="s">
        <v>358</v>
      </c>
      <c r="B316" s="4" t="s">
        <v>359</v>
      </c>
      <c r="C316" s="4">
        <v>600</v>
      </c>
      <c r="D316" s="29">
        <v>16600</v>
      </c>
      <c r="E316" s="82"/>
      <c r="F316" s="12">
        <f t="shared" si="17"/>
        <v>16600</v>
      </c>
    </row>
    <row r="317" spans="1:6" s="17" customFormat="1" ht="80.25" customHeight="1">
      <c r="A317" s="45" t="s">
        <v>302</v>
      </c>
      <c r="B317" s="4" t="s">
        <v>373</v>
      </c>
      <c r="C317" s="4">
        <v>200</v>
      </c>
      <c r="D317" s="29">
        <v>21348.12</v>
      </c>
      <c r="E317" s="12"/>
      <c r="F317" s="12">
        <f>D317+E317</f>
        <v>21348.12</v>
      </c>
    </row>
    <row r="318" spans="1:6" s="17" customFormat="1" ht="80.25" customHeight="1">
      <c r="A318" s="45" t="s">
        <v>372</v>
      </c>
      <c r="B318" s="4" t="s">
        <v>373</v>
      </c>
      <c r="C318" s="4">
        <v>600</v>
      </c>
      <c r="D318" s="29">
        <v>1324.8</v>
      </c>
      <c r="E318" s="12"/>
      <c r="F318" s="12">
        <f t="shared" si="17"/>
        <v>1324.8</v>
      </c>
    </row>
    <row r="319" spans="1:6" ht="47.25">
      <c r="A319" s="48" t="s">
        <v>184</v>
      </c>
      <c r="B319" s="4" t="s">
        <v>185</v>
      </c>
      <c r="C319" s="4">
        <v>800</v>
      </c>
      <c r="D319" s="12">
        <v>303.22</v>
      </c>
      <c r="E319" s="12"/>
      <c r="F319" s="12">
        <f>D319+E319</f>
        <v>303.22</v>
      </c>
    </row>
    <row r="320" spans="1:6" ht="31.5">
      <c r="A320" s="48" t="s">
        <v>318</v>
      </c>
      <c r="B320" s="4" t="s">
        <v>319</v>
      </c>
      <c r="C320" s="4">
        <v>800</v>
      </c>
      <c r="D320" s="12">
        <v>432122.71</v>
      </c>
      <c r="E320" s="12"/>
      <c r="F320" s="12">
        <f>D320+E320</f>
        <v>432122.71</v>
      </c>
    </row>
    <row r="321" spans="1:6" ht="47.25">
      <c r="A321" s="45" t="s">
        <v>503</v>
      </c>
      <c r="B321" s="8" t="s">
        <v>263</v>
      </c>
      <c r="C321" s="8">
        <v>500</v>
      </c>
      <c r="D321" s="12">
        <v>28545</v>
      </c>
      <c r="E321" s="12"/>
      <c r="F321" s="12">
        <f>D321+E321</f>
        <v>28545</v>
      </c>
    </row>
    <row r="322" spans="1:6" ht="47.25" customHeight="1">
      <c r="A322" s="45" t="s">
        <v>574</v>
      </c>
      <c r="B322" s="4" t="s">
        <v>473</v>
      </c>
      <c r="C322" s="4">
        <v>200</v>
      </c>
      <c r="D322" s="13">
        <v>6803.4</v>
      </c>
      <c r="E322" s="12"/>
      <c r="F322" s="12">
        <f t="shared" si="17"/>
        <v>6803.4</v>
      </c>
    </row>
    <row r="323" spans="1:6" ht="31.5" customHeight="1">
      <c r="A323" s="45" t="s">
        <v>575</v>
      </c>
      <c r="B323" s="8" t="s">
        <v>474</v>
      </c>
      <c r="C323" s="8">
        <v>200</v>
      </c>
      <c r="D323" s="12">
        <v>45000</v>
      </c>
      <c r="E323" s="12"/>
      <c r="F323" s="12">
        <f t="shared" si="17"/>
        <v>45000</v>
      </c>
    </row>
    <row r="324" spans="1:6" ht="45.75" customHeight="1">
      <c r="A324" s="45" t="s">
        <v>202</v>
      </c>
      <c r="B324" s="8" t="s">
        <v>201</v>
      </c>
      <c r="C324" s="8">
        <v>200</v>
      </c>
      <c r="D324" s="12">
        <v>63176.4</v>
      </c>
      <c r="E324" s="12"/>
      <c r="F324" s="12">
        <f t="shared" si="17"/>
        <v>63176.4</v>
      </c>
    </row>
    <row r="325" spans="1:6" ht="65.25" customHeight="1">
      <c r="A325" s="53" t="s">
        <v>203</v>
      </c>
      <c r="B325" s="5" t="s">
        <v>60</v>
      </c>
      <c r="C325" s="4">
        <v>400</v>
      </c>
      <c r="D325" s="12">
        <v>0</v>
      </c>
      <c r="E325" s="12">
        <v>3038112</v>
      </c>
      <c r="F325" s="12">
        <f>D325+E325</f>
        <v>3038112</v>
      </c>
    </row>
    <row r="326" spans="1:6" s="26" customFormat="1" ht="28.5" customHeight="1">
      <c r="A326" s="81" t="s">
        <v>79</v>
      </c>
      <c r="B326" s="79"/>
      <c r="C326" s="79"/>
      <c r="D326" s="15">
        <f>D7+D89+D128+D187+D203+D210+D218+D232+D245+D255+D270+D275+D282+D287+D311+D307+D303</f>
        <v>272821693.13</v>
      </c>
      <c r="E326" s="15">
        <f>E7+E89+E128+E187+E203+E210+E218+E232+E245+E255+E270+E275+E282+E287+E311+E307+E303</f>
        <v>4564605.5</v>
      </c>
      <c r="F326" s="15">
        <f>F7+F89+F128+F187+F203+F210+F218+F232+F245+F255+F270+F275+F282+F287+F311+F307+F303</f>
        <v>277386298.63</v>
      </c>
    </row>
    <row r="327" spans="3:4" ht="0.75" customHeight="1">
      <c r="C327" s="2" t="s">
        <v>45</v>
      </c>
      <c r="D327" s="27">
        <v>55898887.33</v>
      </c>
    </row>
    <row r="328" spans="3:4" ht="0.75" customHeight="1">
      <c r="C328" s="2" t="s">
        <v>46</v>
      </c>
      <c r="D328" s="27">
        <v>5900000</v>
      </c>
    </row>
    <row r="329" spans="3:4" ht="19.5" customHeight="1" hidden="1">
      <c r="C329" s="2" t="s">
        <v>47</v>
      </c>
      <c r="D329" s="27">
        <v>99494800</v>
      </c>
    </row>
    <row r="330" spans="3:4" ht="14.25" customHeight="1" hidden="1">
      <c r="C330" s="2" t="s">
        <v>48</v>
      </c>
      <c r="D330" s="27">
        <f>13377400+250000</f>
        <v>13627400</v>
      </c>
    </row>
    <row r="331" ht="22.5" customHeight="1" hidden="1"/>
    <row r="332" spans="3:4" ht="13.5" customHeight="1" hidden="1">
      <c r="C332" s="2" t="s">
        <v>49</v>
      </c>
      <c r="D332" s="27">
        <v>9870000</v>
      </c>
    </row>
    <row r="333" spans="3:4" ht="33" customHeight="1" hidden="1">
      <c r="C333" s="2" t="s">
        <v>50</v>
      </c>
      <c r="D333" s="27">
        <v>25074500</v>
      </c>
    </row>
    <row r="334" spans="3:4" ht="29.25" customHeight="1" hidden="1">
      <c r="C334" s="2" t="s">
        <v>51</v>
      </c>
      <c r="D334" s="27">
        <v>5766874.91</v>
      </c>
    </row>
    <row r="335" ht="22.5" customHeight="1" hidden="1">
      <c r="D335" s="27">
        <f>SUM(D327:D334)</f>
        <v>215632462.23999998</v>
      </c>
    </row>
    <row r="336" ht="63" customHeight="1" hidden="1"/>
    <row r="337" ht="79.5" customHeight="1" hidden="1">
      <c r="D337" s="27">
        <f>D326-D335</f>
        <v>57189230.890000015</v>
      </c>
    </row>
  </sheetData>
  <sheetProtection/>
  <autoFilter ref="A6:F330"/>
  <mergeCells count="2">
    <mergeCell ref="A3:F4"/>
    <mergeCell ref="B1:F1"/>
  </mergeCells>
  <printOptions/>
  <pageMargins left="0.7874015748031497" right="0.3937007874015748" top="0.3937007874015748" bottom="0.3937007874015748" header="0.5118110236220472" footer="0.5118110236220472"/>
  <pageSetup fitToHeight="28" horizontalDpi="600" verticalDpi="600" orientation="portrait" paperSize="9" scale="55" r:id="rId1"/>
  <rowBreaks count="1" manualBreakCount="1">
    <brk id="1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2018-10-25T11:00:13Z</cp:lastPrinted>
  <dcterms:created xsi:type="dcterms:W3CDTF">2013-10-30T08:55:37Z</dcterms:created>
  <dcterms:modified xsi:type="dcterms:W3CDTF">2018-10-25T11:00:15Z</dcterms:modified>
  <cp:category/>
  <cp:version/>
  <cp:contentType/>
  <cp:contentStatus/>
</cp:coreProperties>
</file>